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412"/>
  <workbookPr/>
  <mc:AlternateContent xmlns:mc="http://schemas.openxmlformats.org/markup-compatibility/2006">
    <mc:Choice Requires="x15">
      <x15ac:absPath xmlns:x15ac="http://schemas.microsoft.com/office/spreadsheetml/2010/11/ac" url="C:\Users\hector.ahogni\Desktop\BPU et DQ revus\"/>
    </mc:Choice>
  </mc:AlternateContent>
  <xr:revisionPtr revIDLastSave="134" documentId="13_ncr:1_{31FA52CC-529B-4207-BBFF-B0F7D74A1091}" xr6:coauthVersionLast="47" xr6:coauthVersionMax="47" xr10:uidLastSave="{EA89FEEC-590D-4203-A258-C0B038BDAEBC}"/>
  <bookViews>
    <workbookView xWindow="-108" yWindow="-108" windowWidth="23256" windowHeight="12456" xr2:uid="{00000000-000D-0000-FFFF-FFFF00000000}"/>
  </bookViews>
  <sheets>
    <sheet name="CADRE DQ" sheetId="5" r:id="rId1"/>
    <sheet name="CADRE BPU" sheetId="6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7" i="5" l="1"/>
  <c r="F288" i="5"/>
  <c r="F289" i="5" s="1"/>
  <c r="F192" i="5"/>
  <c r="G192" i="5" s="1"/>
  <c r="F193" i="5"/>
  <c r="G193" i="5"/>
  <c r="F7" i="5"/>
  <c r="G7" i="5" s="1"/>
  <c r="F10" i="5"/>
  <c r="G10" i="5" s="1"/>
  <c r="F11" i="5"/>
  <c r="G11" i="5" s="1"/>
  <c r="F12" i="5"/>
  <c r="G12" i="5" s="1"/>
  <c r="F13" i="5"/>
  <c r="G13" i="5" s="1"/>
  <c r="F14" i="5"/>
  <c r="G14" i="5" s="1"/>
  <c r="F21" i="5"/>
  <c r="G21" i="5" s="1"/>
  <c r="F22" i="5"/>
  <c r="G22" i="5" s="1"/>
  <c r="F26" i="5"/>
  <c r="G26" i="5" s="1"/>
  <c r="F27" i="5"/>
  <c r="G27" i="5" s="1"/>
  <c r="F28" i="5"/>
  <c r="G28" i="5" s="1"/>
  <c r="F29" i="5"/>
  <c r="G29" i="5" s="1"/>
  <c r="F30" i="5"/>
  <c r="G30" i="5" s="1"/>
  <c r="F31" i="5"/>
  <c r="G31" i="5" s="1"/>
  <c r="F32" i="5"/>
  <c r="G32" i="5" s="1"/>
  <c r="F33" i="5"/>
  <c r="G33" i="5" s="1"/>
  <c r="F34" i="5"/>
  <c r="G34" i="5" s="1"/>
  <c r="F37" i="5"/>
  <c r="G37" i="5" s="1"/>
  <c r="F38" i="5"/>
  <c r="G38" i="5" s="1"/>
  <c r="F39" i="5"/>
  <c r="G39" i="5" s="1"/>
  <c r="F40" i="5"/>
  <c r="G40" i="5" s="1"/>
  <c r="F41" i="5"/>
  <c r="G41" i="5" s="1"/>
  <c r="F42" i="5"/>
  <c r="G42" i="5" s="1"/>
  <c r="F43" i="5"/>
  <c r="G43" i="5" s="1"/>
  <c r="F44" i="5"/>
  <c r="G44" i="5" s="1"/>
  <c r="F45" i="5"/>
  <c r="G45" i="5" s="1"/>
  <c r="F46" i="5"/>
  <c r="G46" i="5" s="1"/>
  <c r="F47" i="5"/>
  <c r="G47" i="5" s="1"/>
  <c r="F48" i="5"/>
  <c r="G48" i="5" s="1"/>
  <c r="F49" i="5"/>
  <c r="G49" i="5" s="1"/>
  <c r="F52" i="5"/>
  <c r="G52" i="5" s="1"/>
  <c r="F53" i="5"/>
  <c r="G53" i="5" s="1"/>
  <c r="F54" i="5"/>
  <c r="F55" i="5"/>
  <c r="G55" i="5" s="1"/>
  <c r="F56" i="5"/>
  <c r="G56" i="5" s="1"/>
  <c r="F57" i="5"/>
  <c r="G57" i="5" s="1"/>
  <c r="F58" i="5"/>
  <c r="G58" i="5" s="1"/>
  <c r="F59" i="5"/>
  <c r="G59" i="5" s="1"/>
  <c r="F60" i="5"/>
  <c r="G60" i="5" s="1"/>
  <c r="F61" i="5"/>
  <c r="G61" i="5" s="1"/>
  <c r="F62" i="5"/>
  <c r="G62" i="5" s="1"/>
  <c r="F65" i="5"/>
  <c r="G65" i="5" s="1"/>
  <c r="F66" i="5"/>
  <c r="G66" i="5" s="1"/>
  <c r="F67" i="5"/>
  <c r="G67" i="5" s="1"/>
  <c r="F75" i="5"/>
  <c r="G75" i="5" s="1"/>
  <c r="F78" i="5"/>
  <c r="G78" i="5" s="1"/>
  <c r="F79" i="5"/>
  <c r="G79" i="5" s="1"/>
  <c r="F80" i="5"/>
  <c r="G80" i="5" s="1"/>
  <c r="F85" i="5"/>
  <c r="G85" i="5" s="1"/>
  <c r="F86" i="5"/>
  <c r="G86" i="5" s="1"/>
  <c r="F87" i="5"/>
  <c r="G87" i="5" s="1"/>
  <c r="F88" i="5"/>
  <c r="F90" i="5" s="1"/>
  <c r="G90" i="5" s="1"/>
  <c r="F91" i="5"/>
  <c r="G91" i="5" s="1"/>
  <c r="F92" i="5"/>
  <c r="G92" i="5" s="1"/>
  <c r="F93" i="5"/>
  <c r="G93" i="5" s="1"/>
  <c r="F100" i="5"/>
  <c r="G100" i="5" s="1"/>
  <c r="F103" i="5"/>
  <c r="G103" i="5" s="1"/>
  <c r="F104" i="5"/>
  <c r="G104" i="5" s="1"/>
  <c r="F105" i="5"/>
  <c r="G105" i="5" s="1"/>
  <c r="F106" i="5"/>
  <c r="G106" i="5" s="1"/>
  <c r="F109" i="5"/>
  <c r="G109" i="5" s="1"/>
  <c r="F114" i="5"/>
  <c r="G114" i="5" s="1"/>
  <c r="F115" i="5"/>
  <c r="G115" i="5" s="1"/>
  <c r="F116" i="5"/>
  <c r="G116" i="5" s="1"/>
  <c r="F117" i="5"/>
  <c r="G117" i="5" s="1"/>
  <c r="F118" i="5"/>
  <c r="F119" i="5"/>
  <c r="G119" i="5" s="1"/>
  <c r="F120" i="5"/>
  <c r="G120" i="5" s="1"/>
  <c r="F121" i="5"/>
  <c r="G121" i="5" s="1"/>
  <c r="F122" i="5"/>
  <c r="G122" i="5" s="1"/>
  <c r="F123" i="5"/>
  <c r="G123" i="5" s="1"/>
  <c r="F124" i="5"/>
  <c r="G124" i="5" s="1"/>
  <c r="F125" i="5"/>
  <c r="G125" i="5" s="1"/>
  <c r="F126" i="5"/>
  <c r="G126" i="5" s="1"/>
  <c r="F127" i="5"/>
  <c r="G127" i="5" s="1"/>
  <c r="F128" i="5"/>
  <c r="G128" i="5" s="1"/>
  <c r="F129" i="5"/>
  <c r="G129" i="5" s="1"/>
  <c r="F132" i="5"/>
  <c r="G132" i="5" s="1"/>
  <c r="F133" i="5"/>
  <c r="G133" i="5" s="1"/>
  <c r="F134" i="5"/>
  <c r="F135" i="5"/>
  <c r="G135" i="5" s="1"/>
  <c r="F136" i="5"/>
  <c r="G136" i="5" s="1"/>
  <c r="F137" i="5"/>
  <c r="G137" i="5" s="1"/>
  <c r="F138" i="5"/>
  <c r="G138" i="5" s="1"/>
  <c r="F139" i="5"/>
  <c r="G139" i="5" s="1"/>
  <c r="F140" i="5"/>
  <c r="G140" i="5" s="1"/>
  <c r="F143" i="5"/>
  <c r="G143" i="5" s="1"/>
  <c r="F144" i="5"/>
  <c r="G144" i="5" s="1"/>
  <c r="F145" i="5"/>
  <c r="G145" i="5" s="1"/>
  <c r="F150" i="5"/>
  <c r="G150" i="5" s="1"/>
  <c r="F153" i="5"/>
  <c r="G153" i="5" s="1"/>
  <c r="F154" i="5"/>
  <c r="G154" i="5" s="1"/>
  <c r="F155" i="5"/>
  <c r="G155" i="5" s="1"/>
  <c r="F156" i="5"/>
  <c r="G156" i="5" s="1"/>
  <c r="F159" i="5"/>
  <c r="G159" i="5" s="1"/>
  <c r="F164" i="5"/>
  <c r="G164" i="5" s="1"/>
  <c r="F165" i="5"/>
  <c r="G165" i="5" s="1"/>
  <c r="F166" i="5"/>
  <c r="F167" i="5"/>
  <c r="G167" i="5" s="1"/>
  <c r="F168" i="5"/>
  <c r="G168" i="5" s="1"/>
  <c r="F169" i="5"/>
  <c r="G169" i="5" s="1"/>
  <c r="F172" i="5"/>
  <c r="G172" i="5" s="1"/>
  <c r="F173" i="5"/>
  <c r="G173" i="5" s="1"/>
  <c r="F174" i="5"/>
  <c r="G174" i="5" s="1"/>
  <c r="F177" i="5"/>
  <c r="G177" i="5" s="1"/>
  <c r="F181" i="5"/>
  <c r="G181" i="5" s="1"/>
  <c r="F184" i="5"/>
  <c r="G184" i="5" s="1"/>
  <c r="F186" i="5"/>
  <c r="G186" i="5" s="1"/>
  <c r="F187" i="5"/>
  <c r="G187" i="5" s="1"/>
  <c r="F188" i="5"/>
  <c r="G188" i="5" s="1"/>
  <c r="F189" i="5"/>
  <c r="F190" i="5"/>
  <c r="G190" i="5" s="1"/>
  <c r="F191" i="5"/>
  <c r="G191" i="5" s="1"/>
  <c r="F196" i="5"/>
  <c r="G196" i="5" s="1"/>
  <c r="F199" i="5"/>
  <c r="G199" i="5" s="1"/>
  <c r="F200" i="5"/>
  <c r="G200" i="5" s="1"/>
  <c r="F201" i="5"/>
  <c r="G201" i="5" s="1"/>
  <c r="F208" i="5"/>
  <c r="G208" i="5" s="1"/>
  <c r="F211" i="5"/>
  <c r="G211" i="5" s="1"/>
  <c r="F212" i="5"/>
  <c r="G212" i="5" s="1"/>
  <c r="F213" i="5"/>
  <c r="G213" i="5" s="1"/>
  <c r="F218" i="5"/>
  <c r="G218" i="5" s="1"/>
  <c r="F219" i="5"/>
  <c r="G219" i="5" s="1"/>
  <c r="F224" i="5"/>
  <c r="G224" i="5" s="1"/>
  <c r="F225" i="5"/>
  <c r="G225" i="5" s="1"/>
  <c r="F227" i="5"/>
  <c r="G227" i="5" s="1"/>
  <c r="F231" i="5"/>
  <c r="G231" i="5" s="1"/>
  <c r="F234" i="5"/>
  <c r="G234" i="5" s="1"/>
  <c r="F235" i="5"/>
  <c r="G235" i="5" s="1"/>
  <c r="F236" i="5"/>
  <c r="G236" i="5" s="1"/>
  <c r="F237" i="5"/>
  <c r="F243" i="5"/>
  <c r="G243" i="5" s="1"/>
  <c r="F244" i="5"/>
  <c r="G244" i="5" s="1"/>
  <c r="F252" i="5"/>
  <c r="G252" i="5" s="1"/>
  <c r="F254" i="5"/>
  <c r="G254" i="5" s="1"/>
  <c r="F258" i="5"/>
  <c r="G258" i="5" s="1"/>
  <c r="F259" i="5"/>
  <c r="G259" i="5" s="1"/>
  <c r="F260" i="5"/>
  <c r="G260" i="5" s="1"/>
  <c r="F262" i="5"/>
  <c r="G262" i="5" s="1"/>
  <c r="F266" i="5"/>
  <c r="G266" i="5" s="1"/>
  <c r="F267" i="5"/>
  <c r="G267" i="5" s="1"/>
  <c r="F268" i="5"/>
  <c r="F269" i="5"/>
  <c r="G269" i="5" s="1"/>
  <c r="F272" i="5"/>
  <c r="G272" i="5" s="1"/>
  <c r="F273" i="5"/>
  <c r="G273" i="5" s="1"/>
  <c r="F275" i="5"/>
  <c r="G275" i="5" s="1"/>
  <c r="F278" i="5"/>
  <c r="G278" i="5" s="1"/>
  <c r="F279" i="5"/>
  <c r="G279" i="5" s="1"/>
  <c r="F280" i="5"/>
  <c r="F283" i="5"/>
  <c r="G283" i="5" s="1"/>
  <c r="F286" i="5"/>
  <c r="G286" i="5" s="1"/>
  <c r="G288" i="5"/>
  <c r="F6" i="5"/>
  <c r="G6" i="5" s="1"/>
  <c r="F282" i="5" l="1"/>
  <c r="G282" i="5" s="1"/>
  <c r="G280" i="5"/>
  <c r="F271" i="5"/>
  <c r="G271" i="5" s="1"/>
  <c r="G268" i="5"/>
  <c r="G189" i="5"/>
  <c r="F195" i="5"/>
  <c r="G195" i="5" s="1"/>
  <c r="F171" i="5"/>
  <c r="G171" i="5" s="1"/>
  <c r="F131" i="5"/>
  <c r="G131" i="5" s="1"/>
  <c r="G118" i="5"/>
  <c r="F64" i="5"/>
  <c r="G64" i="5" s="1"/>
  <c r="G237" i="5"/>
  <c r="F9" i="5"/>
  <c r="G9" i="5" s="1"/>
  <c r="G54" i="5"/>
  <c r="F51" i="5"/>
  <c r="G51" i="5" s="1"/>
  <c r="G166" i="5"/>
  <c r="G88" i="5"/>
  <c r="F36" i="5"/>
  <c r="G36" i="5" s="1"/>
  <c r="F142" i="5"/>
  <c r="G142" i="5" s="1"/>
  <c r="F198" i="5"/>
  <c r="G198" i="5" s="1"/>
  <c r="G134" i="5"/>
  <c r="D263" i="5"/>
  <c r="F263" i="5" s="1"/>
  <c r="G263" i="5" s="1"/>
  <c r="D261" i="5"/>
  <c r="D255" i="5"/>
  <c r="F255" i="5" s="1"/>
  <c r="G255" i="5" s="1"/>
  <c r="D253" i="5"/>
  <c r="F253" i="5" s="1"/>
  <c r="G253" i="5" s="1"/>
  <c r="D251" i="5"/>
  <c r="F251" i="5" s="1"/>
  <c r="G251" i="5" s="1"/>
  <c r="D250" i="5"/>
  <c r="F250" i="5" s="1"/>
  <c r="G250" i="5" s="1"/>
  <c r="D249" i="5"/>
  <c r="F249" i="5" s="1"/>
  <c r="G249" i="5" s="1"/>
  <c r="D248" i="5"/>
  <c r="F248" i="5" s="1"/>
  <c r="G248" i="5" s="1"/>
  <c r="D247" i="5"/>
  <c r="F247" i="5" s="1"/>
  <c r="G247" i="5" s="1"/>
  <c r="D246" i="5"/>
  <c r="F246" i="5" s="1"/>
  <c r="G246" i="5" s="1"/>
  <c r="D245" i="5"/>
  <c r="F245" i="5" s="1"/>
  <c r="D240" i="5"/>
  <c r="F240" i="5" s="1"/>
  <c r="G240" i="5" s="1"/>
  <c r="D238" i="5"/>
  <c r="F238" i="5" s="1"/>
  <c r="G238" i="5" s="1"/>
  <c r="D228" i="5"/>
  <c r="F228" i="5" s="1"/>
  <c r="G228" i="5" s="1"/>
  <c r="D226" i="5"/>
  <c r="F226" i="5" s="1"/>
  <c r="D221" i="5"/>
  <c r="F221" i="5" s="1"/>
  <c r="G221" i="5" s="1"/>
  <c r="D220" i="5"/>
  <c r="F220" i="5" s="1"/>
  <c r="D214" i="5"/>
  <c r="D205" i="5"/>
  <c r="F205" i="5" s="1"/>
  <c r="G205" i="5" s="1"/>
  <c r="D204" i="5"/>
  <c r="F204" i="5" s="1"/>
  <c r="G204" i="5" s="1"/>
  <c r="D203" i="5"/>
  <c r="F203" i="5" s="1"/>
  <c r="G203" i="5" s="1"/>
  <c r="D202" i="5"/>
  <c r="F202" i="5" s="1"/>
  <c r="D178" i="5"/>
  <c r="F178" i="5" s="1"/>
  <c r="G178" i="5" s="1"/>
  <c r="D176" i="5"/>
  <c r="F176" i="5" s="1"/>
  <c r="G176" i="5" s="1"/>
  <c r="D175" i="5"/>
  <c r="F175" i="5" s="1"/>
  <c r="G175" i="5" s="1"/>
  <c r="D161" i="5"/>
  <c r="F161" i="5" s="1"/>
  <c r="G161" i="5" s="1"/>
  <c r="D160" i="5"/>
  <c r="F160" i="5" s="1"/>
  <c r="G160" i="5" s="1"/>
  <c r="D158" i="5"/>
  <c r="F158" i="5" s="1"/>
  <c r="G158" i="5" s="1"/>
  <c r="D157" i="5"/>
  <c r="F157" i="5" s="1"/>
  <c r="D147" i="5"/>
  <c r="F147" i="5" s="1"/>
  <c r="G147" i="5" s="1"/>
  <c r="D146" i="5"/>
  <c r="F146" i="5" s="1"/>
  <c r="D111" i="5"/>
  <c r="F111" i="5" s="1"/>
  <c r="G111" i="5" s="1"/>
  <c r="D110" i="5"/>
  <c r="F110" i="5" s="1"/>
  <c r="G110" i="5" s="1"/>
  <c r="D108" i="5"/>
  <c r="F108" i="5" s="1"/>
  <c r="G108" i="5" s="1"/>
  <c r="D107" i="5"/>
  <c r="F107" i="5" s="1"/>
  <c r="D97" i="5"/>
  <c r="F97" i="5" s="1"/>
  <c r="G97" i="5" s="1"/>
  <c r="D96" i="5"/>
  <c r="F96" i="5" s="1"/>
  <c r="G96" i="5" s="1"/>
  <c r="D95" i="5"/>
  <c r="F95" i="5" s="1"/>
  <c r="G95" i="5" s="1"/>
  <c r="D94" i="5"/>
  <c r="F94" i="5" s="1"/>
  <c r="D82" i="5"/>
  <c r="F82" i="5" s="1"/>
  <c r="G82" i="5" s="1"/>
  <c r="D81" i="5"/>
  <c r="F81" i="5" s="1"/>
  <c r="D72" i="5"/>
  <c r="F72" i="5" s="1"/>
  <c r="G72" i="5" s="1"/>
  <c r="D71" i="5"/>
  <c r="F71" i="5" s="1"/>
  <c r="G71" i="5" s="1"/>
  <c r="D70" i="5"/>
  <c r="F70" i="5" s="1"/>
  <c r="G70" i="5" s="1"/>
  <c r="D69" i="5"/>
  <c r="F69" i="5" s="1"/>
  <c r="G69" i="5" s="1"/>
  <c r="D68" i="5"/>
  <c r="F68" i="5" s="1"/>
  <c r="G68" i="5" s="1"/>
  <c r="D23" i="5"/>
  <c r="F23" i="5" s="1"/>
  <c r="G23" i="5" s="1"/>
  <c r="D20" i="5"/>
  <c r="F20" i="5" s="1"/>
  <c r="G20" i="5" s="1"/>
  <c r="D19" i="5"/>
  <c r="F19" i="5" s="1"/>
  <c r="G19" i="5" s="1"/>
  <c r="D18" i="5"/>
  <c r="F18" i="5" s="1"/>
  <c r="G18" i="5" s="1"/>
  <c r="D17" i="5"/>
  <c r="F17" i="5" s="1"/>
  <c r="G17" i="5" s="1"/>
  <c r="D16" i="5"/>
  <c r="F16" i="5" s="1"/>
  <c r="G16" i="5" s="1"/>
  <c r="D15" i="5"/>
  <c r="F15" i="5" s="1"/>
  <c r="F74" i="5" l="1"/>
  <c r="F99" i="5"/>
  <c r="G94" i="5"/>
  <c r="F149" i="5"/>
  <c r="G146" i="5"/>
  <c r="F230" i="5"/>
  <c r="G226" i="5"/>
  <c r="F223" i="5"/>
  <c r="G223" i="5" s="1"/>
  <c r="G220" i="5"/>
  <c r="G202" i="5"/>
  <c r="F207" i="5"/>
  <c r="D274" i="5"/>
  <c r="F274" i="5" s="1"/>
  <c r="F261" i="5"/>
  <c r="G15" i="5"/>
  <c r="F25" i="5"/>
  <c r="G25" i="5" s="1"/>
  <c r="F163" i="5"/>
  <c r="G163" i="5" s="1"/>
  <c r="G157" i="5"/>
  <c r="F180" i="5"/>
  <c r="D215" i="5"/>
  <c r="F215" i="5" s="1"/>
  <c r="G215" i="5" s="1"/>
  <c r="F214" i="5"/>
  <c r="F84" i="5"/>
  <c r="G84" i="5" s="1"/>
  <c r="G81" i="5"/>
  <c r="F113" i="5"/>
  <c r="G113" i="5" s="1"/>
  <c r="G107" i="5"/>
  <c r="G245" i="5"/>
  <c r="F257" i="5"/>
  <c r="G257" i="5" s="1"/>
  <c r="D239" i="5"/>
  <c r="F239" i="5" s="1"/>
  <c r="G239" i="5" s="1"/>
  <c r="G230" i="5" l="1"/>
  <c r="F265" i="5"/>
  <c r="G265" i="5" s="1"/>
  <c r="G261" i="5"/>
  <c r="F277" i="5"/>
  <c r="G274" i="5"/>
  <c r="F242" i="5"/>
  <c r="G242" i="5" s="1"/>
  <c r="G207" i="5"/>
  <c r="F210" i="5"/>
  <c r="G210" i="5" s="1"/>
  <c r="G99" i="5"/>
  <c r="F102" i="5"/>
  <c r="G102" i="5" s="1"/>
  <c r="F217" i="5"/>
  <c r="G217" i="5" s="1"/>
  <c r="G214" i="5"/>
  <c r="F183" i="5"/>
  <c r="G180" i="5"/>
  <c r="G74" i="5"/>
  <c r="F77" i="5"/>
  <c r="G77" i="5" s="1"/>
  <c r="G277" i="5" l="1"/>
  <c r="F285" i="5"/>
  <c r="G285" i="5" s="1"/>
  <c r="G183" i="5"/>
  <c r="F233" i="5"/>
  <c r="G233" i="5" l="1"/>
  <c r="F152" i="5" l="1"/>
  <c r="G149" i="5"/>
  <c r="G152" i="5" l="1"/>
  <c r="G289" i="5"/>
</calcChain>
</file>

<file path=xl/sharedStrings.xml><?xml version="1.0" encoding="utf-8"?>
<sst xmlns="http://schemas.openxmlformats.org/spreadsheetml/2006/main" count="997" uniqueCount="255">
  <si>
    <t xml:space="preserve">PROJET DE REHABILITATION DU COMMISSARIAT DU 3e ARRONDISSEMENT DE PARAKOU_DEVIS QUANTITATIF </t>
  </si>
  <si>
    <t>N°</t>
  </si>
  <si>
    <t>DESIGNATIONS DE OUVRAGES</t>
  </si>
  <si>
    <t>U</t>
  </si>
  <si>
    <t>QTE</t>
  </si>
  <si>
    <t>Prix unitaire en FCFA HTVA</t>
  </si>
  <si>
    <t>MONTANT en FCFA HTVA</t>
  </si>
  <si>
    <t>Montant en EURO HTVA</t>
  </si>
  <si>
    <t>BATIMENT PRINCIPAL (RDC)</t>
  </si>
  <si>
    <t>0.00</t>
  </si>
  <si>
    <t>Frais Généraux</t>
  </si>
  <si>
    <t>0.01</t>
  </si>
  <si>
    <t>Installation et repli de chantier</t>
  </si>
  <si>
    <t>ff</t>
  </si>
  <si>
    <t>0.02</t>
  </si>
  <si>
    <t>Correction des fissures sur les murs selon les indications du CCTP y compris toutes sujétions</t>
  </si>
  <si>
    <t>Sous Total  0.00</t>
  </si>
  <si>
    <t>1.00</t>
  </si>
  <si>
    <t>ENDUITS-REVETEMENT-ETANCHEITE</t>
  </si>
  <si>
    <t>1.01</t>
  </si>
  <si>
    <t>Enduits</t>
  </si>
  <si>
    <t>1.01.1</t>
  </si>
  <si>
    <t>Décapage et reprise d'enduits dans les toilettes des cellules y compris toutes sujétions</t>
  </si>
  <si>
    <t>m2</t>
  </si>
  <si>
    <t>1.02</t>
  </si>
  <si>
    <t>Revêtements</t>
  </si>
  <si>
    <t>1.02.1</t>
  </si>
  <si>
    <t>Fourniture et pose de revêtement 30x60 en carreaux grès cérame ou similaire dans les toilettes y compris toutes sujétions</t>
  </si>
  <si>
    <t>m²</t>
  </si>
  <si>
    <t>1.02.2</t>
  </si>
  <si>
    <t>Fourniture et pose de revêtement 30x60 en carreaux grès cérame ou similaire aux sols des circulations, terrasses y compris toutes sujétions</t>
  </si>
  <si>
    <r>
      <t>m</t>
    </r>
    <r>
      <rPr>
        <vertAlign val="superscript"/>
        <sz val="11"/>
        <color indexed="8"/>
        <rFont val="Arial"/>
        <family val="2"/>
      </rPr>
      <t>2</t>
    </r>
  </si>
  <si>
    <t>1.02.3</t>
  </si>
  <si>
    <t>Fourniture et pose de revêtement 60x60 en carreaux grès cérame ou similaire aux sols des bureaux y compris toutes sujétions</t>
  </si>
  <si>
    <t>1.02.4</t>
  </si>
  <si>
    <t>Fourniture et pose de revêtement 60x60 en carreaux grès cérame aux sols des cellules y compris toutes sujétions</t>
  </si>
  <si>
    <t>1.02.5</t>
  </si>
  <si>
    <t>Fourniture et pose de plinthes assortis aux carreaux contenus dans les espaces y compris toutes sujétions</t>
  </si>
  <si>
    <t>ml</t>
  </si>
  <si>
    <t>1.02.6</t>
  </si>
  <si>
    <t>Fourniture et pose de revêtement 30x60 en carreaux faïence grès cérame ou similaire sur les murs de toilettes (pleine hauteur) y compris toutes sujétions</t>
  </si>
  <si>
    <t>1.03</t>
  </si>
  <si>
    <t>Etanchéité</t>
  </si>
  <si>
    <t>1.03.1</t>
  </si>
  <si>
    <t>Réalisation de la forme de pente avec du mortier amélioré au sikalatex y compris toutes sujétions</t>
  </si>
  <si>
    <t>1.03.2</t>
  </si>
  <si>
    <t xml:space="preserve">Etanchéité en hiraine avec relevé sur la hauteur de l'acrotère y compris toutes sujétions </t>
  </si>
  <si>
    <t>Sous Total 1.00</t>
  </si>
  <si>
    <t>2.00</t>
  </si>
  <si>
    <t>MENUISERIE-BOIS-METALLIQUES</t>
  </si>
  <si>
    <t>2.01</t>
  </si>
  <si>
    <t>Porte en bois</t>
  </si>
  <si>
    <t xml:space="preserve"> </t>
  </si>
  <si>
    <t>2.01.1</t>
  </si>
  <si>
    <t>Fourniture et pose de portes en bois massif d’épaisseur 40mm et de dimensions 0,70 x 2,10 avec couvre joint, huisseries y compris toutes sujétions</t>
  </si>
  <si>
    <t>2.01.2</t>
  </si>
  <si>
    <t>Fourniture et pose de portes en bois massif d’épaisseur 40mm et de dimensions 0,76 x 2,10 avec couvre joint, huisseries y compris toutes sujétions</t>
  </si>
  <si>
    <t>2.01.3</t>
  </si>
  <si>
    <t>Fourniture et pose de portes en bois massif d’épaisseur 40mm et de dimensions 0,85 x 2,10 e avec couvre joint, huisseries y compris toutes sujétions</t>
  </si>
  <si>
    <t>2.02</t>
  </si>
  <si>
    <t>Portes métalliques</t>
  </si>
  <si>
    <t>2.02.1</t>
  </si>
  <si>
    <t>Traitement des portes existants y compris toutes sujétions</t>
  </si>
  <si>
    <t>2.02.2</t>
  </si>
  <si>
    <t>Fourniture et pose de porte métallique  d’épaisseur 40mm et de dimensions 0,70 x2,10 en tôle 15/10e  avec couvre joint, huisseries y compris toutes sujétions</t>
  </si>
  <si>
    <t>Sous Total 2.00</t>
  </si>
  <si>
    <t>3.00</t>
  </si>
  <si>
    <t>APPAREILS SANITAIRES</t>
  </si>
  <si>
    <t>3.01</t>
  </si>
  <si>
    <t>Tuyauterie et accessoires d'alimentation et de branchement</t>
  </si>
  <si>
    <t>Ens</t>
  </si>
  <si>
    <t>3.02</t>
  </si>
  <si>
    <t>Fourniture et pose de WC à chasse de type ROCA ou similaire y compris toutes sujétions</t>
  </si>
  <si>
    <t>3.03</t>
  </si>
  <si>
    <t>Fourniture et pose de lave main suspendu au mur + robinet avec chainette et bouchons de type ROCA ou similaire y compris toutes sujétions</t>
  </si>
  <si>
    <t>3.04</t>
  </si>
  <si>
    <t>Fourniture et pose de douche complète y compris toutes sujétions</t>
  </si>
  <si>
    <t>3.05</t>
  </si>
  <si>
    <t>Fourniture et pose de porte serviette</t>
  </si>
  <si>
    <t>3.06</t>
  </si>
  <si>
    <t>Fourniture et pose de porte savon</t>
  </si>
  <si>
    <t>3.07</t>
  </si>
  <si>
    <t>Fourniture et pose de porte papier hygiénique</t>
  </si>
  <si>
    <t>3.08</t>
  </si>
  <si>
    <t>Fourniture et pose de glace lavabo</t>
  </si>
  <si>
    <t>3.09</t>
  </si>
  <si>
    <t>Vidange des Fosses septiques et puisards y compris toutes sujétions</t>
  </si>
  <si>
    <t>3.10</t>
  </si>
  <si>
    <t>Fourniture et pose de robinet de puisage</t>
  </si>
  <si>
    <t>3.11</t>
  </si>
  <si>
    <t xml:space="preserve">Fourniture et pose de siphon de sol </t>
  </si>
  <si>
    <t>Sous Total 3.00</t>
  </si>
  <si>
    <t>4.00</t>
  </si>
  <si>
    <t>ELECTRICITE</t>
  </si>
  <si>
    <t>4.01</t>
  </si>
  <si>
    <t>Fourniture et pose de Lampe reglette fluorescente de 1,20 cm y compris toutes sujétions</t>
  </si>
  <si>
    <t>4.02</t>
  </si>
  <si>
    <t>Fourniture et pose de Lampe reglette fluorescente étanche de 0,6 cm y compris toutes sujétions</t>
  </si>
  <si>
    <t>4.03</t>
  </si>
  <si>
    <t>Fourniture et pose d'Interrupteur simple allumage y compris toutes sujétions</t>
  </si>
  <si>
    <t>4.04</t>
  </si>
  <si>
    <t>Fourniture et pose d'Interrupteur double allumage y compris toutes sujétions</t>
  </si>
  <si>
    <t>4.05</t>
  </si>
  <si>
    <t>Fourniture et pose de Prise de courant normal 2P+T 10-16A y compris toutes sujétions</t>
  </si>
  <si>
    <t>4.06</t>
  </si>
  <si>
    <t>Fourniture et pose de Prise téléphonique y compris toutes sujétions</t>
  </si>
  <si>
    <t>4.07</t>
  </si>
  <si>
    <t>Fourniture et pose de Coffret de distribution de courant normal T2  RDC y compris toutes sujétions</t>
  </si>
  <si>
    <t>4.08</t>
  </si>
  <si>
    <t>filerie - câbles électriques et accessoires de pose y compris toutes sujétions</t>
  </si>
  <si>
    <t>ens</t>
  </si>
  <si>
    <t>4.09</t>
  </si>
  <si>
    <t xml:space="preserve">Saigné des murs existants à l'aide d'une meule à couper pour le réseau électrique y compris toutes sujétions </t>
  </si>
  <si>
    <t>Sous Total 4.00</t>
  </si>
  <si>
    <t>5.00</t>
  </si>
  <si>
    <t>PEINTURE -BADIGEON</t>
  </si>
  <si>
    <t>5.01</t>
  </si>
  <si>
    <t>Grattage des murs de sorte à enlever toutes les couches de peintures existants y compris toutes sujétions</t>
  </si>
  <si>
    <t>5.02</t>
  </si>
  <si>
    <t>Peinture type acrylique ''PANTEX 1300'' ou similaire sur murs intérieurs y compris toutes sujétions</t>
  </si>
  <si>
    <t>5.03</t>
  </si>
  <si>
    <t>Peinture type acrylique ''PANTEX 1300'' ou similaire sur murs extérieurs y compris toutes sujétions</t>
  </si>
  <si>
    <t>5.04</t>
  </si>
  <si>
    <t>Peinture type acrylique ''PANTEX 1300'' ou similaire au plafond y compris toutes sujétions</t>
  </si>
  <si>
    <t>5.05</t>
  </si>
  <si>
    <t>Vernis type "SOYTEX" ou similaire sur menuiserie bois y compris toutes sujétions</t>
  </si>
  <si>
    <t>5.06</t>
  </si>
  <si>
    <t>Peinture sur ouvrages métalliques y compris toutes sujétions</t>
  </si>
  <si>
    <t>Sous Total 5.00</t>
  </si>
  <si>
    <t>TOTAL RDC</t>
  </si>
  <si>
    <t>EDICULE</t>
  </si>
  <si>
    <t>1.01.2</t>
  </si>
  <si>
    <t>MENUISERIE- METALLIQUES</t>
  </si>
  <si>
    <t>Fourniture et pose de porte métallique d’épaisseur 40mm et de dimensions 0,85 x 2,10 avec couvre joint, huisseries y compris toutes sujétions</t>
  </si>
  <si>
    <t>Sous Total  2.00</t>
  </si>
  <si>
    <t>Sous Total  3.00</t>
  </si>
  <si>
    <t>TOTAL EDICULE</t>
  </si>
  <si>
    <t>BLOCS DE TOILETTES EXTERIEURS</t>
  </si>
  <si>
    <t>REVETEMENT ET ETANCHEITE</t>
  </si>
  <si>
    <t>Sous Total  1.00</t>
  </si>
  <si>
    <t>PLOMBERIE- SANITAIRES</t>
  </si>
  <si>
    <t>PLOMBERIE</t>
  </si>
  <si>
    <t>3.01.1</t>
  </si>
  <si>
    <t>Fourniture et pose de toutes les tuyauteries d'alimentation en eau froide</t>
  </si>
  <si>
    <t>3.01.2</t>
  </si>
  <si>
    <t>Fourniture et pose de toutes les tuyauteries d'évacuation des eaux usée</t>
  </si>
  <si>
    <t>3.01.3</t>
  </si>
  <si>
    <t>Fourniture et pose de toutes les tuyauteries d'évacuation des eaux vannes</t>
  </si>
  <si>
    <t>3.01.4</t>
  </si>
  <si>
    <t>Fourniture et pose de toutes les tuyauteries d'évacuation des eaux pluviales</t>
  </si>
  <si>
    <t>3.02.1</t>
  </si>
  <si>
    <t>3.02.2</t>
  </si>
  <si>
    <t>3.02.3</t>
  </si>
  <si>
    <t>3.02.4</t>
  </si>
  <si>
    <t>3.02.5</t>
  </si>
  <si>
    <t>3.02.6</t>
  </si>
  <si>
    <t>3.02.7</t>
  </si>
  <si>
    <t>3.02.8</t>
  </si>
  <si>
    <t>Fosse septique de 20 usagers</t>
  </si>
  <si>
    <t>Fourniture et pose de Lampe reglette fluorescente étanche de 0,60 cm y compris toutes sujétions</t>
  </si>
  <si>
    <t>Fourniture et pose d'Applique Sanitaire y compris toutes sujétions</t>
  </si>
  <si>
    <t>Fourniture et pose de Coffret de distribution de courant normal T2  y compris toutes sujétions</t>
  </si>
  <si>
    <t>filerie - câbles électriques et accesoires de pose y compris toutes sujétions</t>
  </si>
  <si>
    <t>TOTAL BLOC DE TOILETTES EXTERIEURS</t>
  </si>
  <si>
    <t xml:space="preserve">GUERITE </t>
  </si>
  <si>
    <t>REVETEMENT-ETANCHEITE</t>
  </si>
  <si>
    <t>REVETEMENT</t>
  </si>
  <si>
    <t xml:space="preserve">ETANCHEITE </t>
  </si>
  <si>
    <t>2.03</t>
  </si>
  <si>
    <t>2.04</t>
  </si>
  <si>
    <t>Vernis sur ouvrages métalliques</t>
  </si>
  <si>
    <t>TOTAL  GUERITE</t>
  </si>
  <si>
    <t xml:space="preserve">AIR CONDITIONNE_BATIMENT PRINCIPAL </t>
  </si>
  <si>
    <t>CLIMATISATION</t>
  </si>
  <si>
    <t>Fourniture et pose de Climatiseur inverter 2CV y compris toutes sujétions</t>
  </si>
  <si>
    <t>Fourniture et pose de Dismatic y compris toutes sujétions</t>
  </si>
  <si>
    <t>Fourniture et pose de Tube en cuivre y compris toutes sujétions</t>
  </si>
  <si>
    <t>SECURITE ET INCENDIE</t>
  </si>
  <si>
    <r>
      <t>Fourniture et pose d'extincteur de 6kg en CO</t>
    </r>
    <r>
      <rPr>
        <vertAlign val="sub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y compris toutes sujétions</t>
    </r>
  </si>
  <si>
    <t>TOTAL CLIMATISATION</t>
  </si>
  <si>
    <t>CLOTURE</t>
  </si>
  <si>
    <t>BETON-PEINTURE -BADIGEON</t>
  </si>
  <si>
    <t>Béton armé de résistance 22 MPa dosé à 350kg/m3 pour chaperon y compris toutes sujétions</t>
  </si>
  <si>
    <t>m3</t>
  </si>
  <si>
    <t>Enduits sur chaperon y compris toutes sujétions</t>
  </si>
  <si>
    <t>Peinture type acrylique ''PANTEX 1300'' ou similaire sur murs y compris toutes sujétions</t>
  </si>
  <si>
    <t>1.04</t>
  </si>
  <si>
    <t xml:space="preserve">Vernis sur ouvrages métalliques </t>
  </si>
  <si>
    <t>TOTAL  CLOTURE</t>
  </si>
  <si>
    <t>FOURRIERE</t>
  </si>
  <si>
    <t>Terrassement</t>
  </si>
  <si>
    <t>Fouilles en puits</t>
  </si>
  <si>
    <r>
      <t>m</t>
    </r>
    <r>
      <rPr>
        <vertAlign val="superscript"/>
        <sz val="11"/>
        <color indexed="8"/>
        <rFont val="Arial"/>
        <family val="2"/>
      </rPr>
      <t>3</t>
    </r>
  </si>
  <si>
    <t>Remblais sans apport (Provenant des fonds de fouilles) y compris compactage</t>
  </si>
  <si>
    <t>Sous Total TTC 2.00</t>
  </si>
  <si>
    <t>Béton armé</t>
  </si>
  <si>
    <t>Béton de propreté dosé à 150 kg/m3 y compris toutes sujétions</t>
  </si>
  <si>
    <t>Béton armé de résistance 22 MPa dosé à 300kg/m3 pour semelles isolées  y compris toutes sujétions</t>
  </si>
  <si>
    <t>Grilles simple torsion</t>
  </si>
  <si>
    <t>Fourniture et pose de grillage (simple torsion à mailles tissées enrobé de plastique) sur une hauteur de 3 m sur l'espace réservé pour la fourrière  y compris toutes sujétions</t>
  </si>
  <si>
    <t>Fourniture et pose de porte en grillage simple torsion sur support en tuyau galvanisé de dimensions 3,00x2,10m y compris toutes sujétions</t>
  </si>
  <si>
    <t>Fourniture et pose de poteaux métalliques Ø66/76mm sur l'ensemble de l'espace réservé à la fourrière y compris toutes sujétions</t>
  </si>
  <si>
    <t>TOTAL  FOURRIERE</t>
  </si>
  <si>
    <t>ESPACE D'ATTENTES POUR USAGERS</t>
  </si>
  <si>
    <t>TERRASSEMENTS</t>
  </si>
  <si>
    <t>Implantation et piquetage</t>
  </si>
  <si>
    <t>Fouilles en rigole et en puits</t>
  </si>
  <si>
    <t>Remblais en terre d'apport y compris compactage</t>
  </si>
  <si>
    <t>MACONNERIE-BETON</t>
  </si>
  <si>
    <t>Béton armé de résistance 22 MPa dosé à 300 kg/m3 pour semelles isolées y compris toutes sujétions</t>
  </si>
  <si>
    <t>Béton armé de résistance 22 MPa dosé à 350 kg/m3 pour semelles filantes y compris toutes sujétions</t>
  </si>
  <si>
    <t>Béton armé de résistance 22 Mpa dosé à 300 kg/m3 pour poteaux amorces y compris toutes sujétions</t>
  </si>
  <si>
    <t>2.05</t>
  </si>
  <si>
    <t>Béton armé de résistance 22 Mpa dosé à 350 kg/m3  pour chaînages bas y compris toutes sujétions</t>
  </si>
  <si>
    <t>2.06</t>
  </si>
  <si>
    <t>Béton armé de résistance 22 Mpa dosé à 350 kg/m3  pour poutres y compris toutes sujétions</t>
  </si>
  <si>
    <t>2.07</t>
  </si>
  <si>
    <t>Béton armé de résistance 22 MPa pour poteaux y compris toutes sujétions</t>
  </si>
  <si>
    <t>Béton armé pour forme dallage</t>
  </si>
  <si>
    <t>2.08</t>
  </si>
  <si>
    <t xml:space="preserve">Béton armé de résistance 22 MPa 250 kg/m3 épaisseur 10cm pour forme dallage avec rampe accès sur film polyane y compris toutes sujétions </t>
  </si>
  <si>
    <t>Maçonnerie en élévation</t>
  </si>
  <si>
    <t>2.09</t>
  </si>
  <si>
    <t>Mur de soubassement en agglos pleins de 15cm épais</t>
  </si>
  <si>
    <t>ENDUITS-REVETEMENT</t>
  </si>
  <si>
    <t>Enduits sur poteaux et poutres y compris toutes sujétions</t>
  </si>
  <si>
    <t>Revêtement</t>
  </si>
  <si>
    <t>Fourniture et pose de revêtement 60x60 en carreaux grès cérame aux sols de l'espace réservé aux usagers y compris toutes sujétions</t>
  </si>
  <si>
    <t>Fourniture et pose gouttière y compris toutes sujétions</t>
  </si>
  <si>
    <t>Regard ordinaire 0,6x0,60</t>
  </si>
  <si>
    <t>Sous Total  4.00</t>
  </si>
  <si>
    <t>Peinture type acrylique ''PANTEX 1300'' ou similaire sur poteaux et poutres y compris toutes sujétions</t>
  </si>
  <si>
    <t>Peinture sur ouvrages métalliques</t>
  </si>
  <si>
    <t>6.00</t>
  </si>
  <si>
    <t xml:space="preserve">CHARPENTE-COUVERTURE </t>
  </si>
  <si>
    <t>6.01</t>
  </si>
  <si>
    <t>Fourniture et pose de charpente métallique en IPN 80 et 100 traitée à l'antirouille et de couverture en bac alu 6/10ème exempt de défaut  y compris toutes sujétions</t>
  </si>
  <si>
    <t>Sous Total  6.00</t>
  </si>
  <si>
    <t>TOTAL  ESPACES D'ATTENTES POUR USAGERS</t>
  </si>
  <si>
    <t>TOTAL GENERAL HTVA</t>
  </si>
  <si>
    <t>TVA</t>
  </si>
  <si>
    <t xml:space="preserve">GRAND TOTAL TTC </t>
  </si>
  <si>
    <t>Fait à .............., le...........</t>
  </si>
  <si>
    <t>Nom, titre, signature</t>
  </si>
  <si>
    <t xml:space="preserve">  </t>
  </si>
  <si>
    <t>PROJET DE REHABILITATION DU COMMISSARIAT DU 3e ARRONDISSEMENT DE PARAKOU_BORDEREAU DES PRIX UNITAIRES</t>
  </si>
  <si>
    <t>PRIX UNITAIRES FCFA HTVA</t>
  </si>
  <si>
    <t>EN CHIFFRE</t>
  </si>
  <si>
    <t>EN LETTRE</t>
  </si>
  <si>
    <t>Sous Total HT 1.00</t>
  </si>
  <si>
    <t>Sous Total TTC 1.00</t>
  </si>
  <si>
    <t>Sous Total HT 3.00</t>
  </si>
  <si>
    <t>Sous Total TTC 3.00</t>
  </si>
  <si>
    <t>Sous Total HT 4.00</t>
  </si>
  <si>
    <t>Sous Total TTC 4.00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</si>
</sst>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 &quot;* #,##0&quot;   &quot;;&quot;-&quot;* #,##0&quot;   &quot;;&quot; &quot;* &quot;-&quot;??&quot;   &quot;"/>
    <numFmt numFmtId="165" formatCode="_-* #,##0\ _€_-;\-* #,##0\ _€_-;_-* &quot;-&quot;??\ _€_-;_-@_-"/>
    <numFmt numFmtId="166" formatCode="&quot; &quot;* #,##0.00&quot;   &quot;;&quot;-&quot;* #,##0.00&quot;   &quot;;&quot; &quot;* &quot;-&quot;??&quot;   &quot;"/>
  </numFmts>
  <fonts count="12">
    <font>
      <sz val="11"/>
      <color indexed="8"/>
      <name val="Calibri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vertAlign val="superscript"/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vertAlign val="subscript"/>
      <sz val="11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43" fontId="1" fillId="0" borderId="0" applyFont="0" applyFill="0" applyBorder="0" applyAlignment="0" applyProtection="0"/>
  </cellStyleXfs>
  <cellXfs count="182">
    <xf numFmtId="0" fontId="0" fillId="0" borderId="0" xfId="0"/>
    <xf numFmtId="49" fontId="5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/>
    <xf numFmtId="0" fontId="3" fillId="0" borderId="0" xfId="0" applyNumberFormat="1" applyFont="1" applyFill="1" applyBorder="1"/>
    <xf numFmtId="0" fontId="3" fillId="0" borderId="0" xfId="0" applyFont="1" applyFill="1" applyBorder="1"/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0" xfId="0" applyNumberFormat="1" applyFont="1" applyFill="1" applyBorder="1"/>
    <xf numFmtId="0" fontId="2" fillId="0" borderId="0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vertical="top" wrapText="1"/>
    </xf>
    <xf numFmtId="49" fontId="2" fillId="4" borderId="1" xfId="0" applyNumberFormat="1" applyFont="1" applyFill="1" applyBorder="1" applyAlignment="1">
      <alignment vertical="center" wrapText="1"/>
    </xf>
    <xf numFmtId="0" fontId="2" fillId="4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right" vertical="center"/>
    </xf>
    <xf numFmtId="164" fontId="2" fillId="4" borderId="1" xfId="0" applyNumberFormat="1" applyFont="1" applyFill="1" applyBorder="1" applyAlignment="1">
      <alignment horizontal="right" vertical="top" wrapText="1"/>
    </xf>
    <xf numFmtId="2" fontId="3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vertical="center" wrapText="1"/>
    </xf>
    <xf numFmtId="0" fontId="3" fillId="4" borderId="1" xfId="0" applyNumberFormat="1" applyFont="1" applyFill="1" applyBorder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left" vertical="top" wrapText="1"/>
    </xf>
    <xf numFmtId="164" fontId="3" fillId="4" borderId="1" xfId="0" applyNumberFormat="1" applyFont="1" applyFill="1" applyBorder="1" applyAlignment="1">
      <alignment horizontal="right" vertical="top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wrapText="1"/>
    </xf>
    <xf numFmtId="49" fontId="3" fillId="4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wrapText="1"/>
    </xf>
    <xf numFmtId="0" fontId="3" fillId="4" borderId="0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Border="1" applyAlignment="1">
      <alignment vertical="center"/>
    </xf>
    <xf numFmtId="0" fontId="3" fillId="4" borderId="0" xfId="0" applyNumberFormat="1" applyFont="1" applyFill="1" applyBorder="1"/>
    <xf numFmtId="164" fontId="2" fillId="4" borderId="0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4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64" fontId="3" fillId="4" borderId="2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/>
    <xf numFmtId="0" fontId="5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wrapText="1"/>
    </xf>
    <xf numFmtId="49" fontId="2" fillId="0" borderId="1" xfId="0" applyNumberFormat="1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2" fontId="3" fillId="4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vertical="center" wrapText="1"/>
    </xf>
    <xf numFmtId="0" fontId="3" fillId="4" borderId="1" xfId="0" applyNumberFormat="1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left" vertical="top" wrapText="1"/>
    </xf>
    <xf numFmtId="49" fontId="2" fillId="4" borderId="1" xfId="0" applyNumberFormat="1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 vertical="top"/>
    </xf>
    <xf numFmtId="0" fontId="3" fillId="4" borderId="7" xfId="0" applyNumberFormat="1" applyFont="1" applyFill="1" applyBorder="1" applyAlignment="1">
      <alignment horizontal="center" vertical="center" wrapText="1"/>
    </xf>
    <xf numFmtId="164" fontId="3" fillId="4" borderId="8" xfId="0" applyNumberFormat="1" applyFont="1" applyFill="1" applyBorder="1" applyAlignment="1">
      <alignment horizontal="right" vertical="top"/>
    </xf>
    <xf numFmtId="164" fontId="2" fillId="0" borderId="8" xfId="0" applyNumberFormat="1" applyFont="1" applyFill="1" applyBorder="1" applyAlignment="1">
      <alignment horizontal="right" vertical="top"/>
    </xf>
    <xf numFmtId="49" fontId="2" fillId="0" borderId="7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 vertical="center"/>
    </xf>
    <xf numFmtId="0" fontId="3" fillId="0" borderId="7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164" fontId="3" fillId="4" borderId="8" xfId="0" applyNumberFormat="1" applyFont="1" applyFill="1" applyBorder="1" applyAlignment="1">
      <alignment horizontal="center" vertical="center" wrapText="1"/>
    </xf>
    <xf numFmtId="0" fontId="2" fillId="4" borderId="7" xfId="0" applyNumberFormat="1" applyFont="1" applyFill="1" applyBorder="1" applyAlignment="1">
      <alignment horizontal="center" vertical="center" wrapText="1"/>
    </xf>
    <xf numFmtId="164" fontId="2" fillId="4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165" fontId="6" fillId="0" borderId="8" xfId="1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top" wrapText="1"/>
    </xf>
    <xf numFmtId="0" fontId="2" fillId="2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2" fillId="5" borderId="13" xfId="0" applyNumberFormat="1" applyFont="1" applyFill="1" applyBorder="1" applyAlignment="1">
      <alignment horizontal="left" vertical="center" wrapText="1"/>
    </xf>
    <xf numFmtId="164" fontId="3" fillId="5" borderId="13" xfId="0" applyNumberFormat="1" applyFont="1" applyFill="1" applyBorder="1"/>
    <xf numFmtId="2" fontId="3" fillId="5" borderId="13" xfId="0" applyNumberFormat="1" applyFont="1" applyFill="1" applyBorder="1" applyAlignment="1">
      <alignment horizontal="right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top" wrapText="1"/>
    </xf>
    <xf numFmtId="0" fontId="2" fillId="6" borderId="7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vertical="center" wrapText="1"/>
    </xf>
    <xf numFmtId="0" fontId="2" fillId="6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right" vertical="center"/>
    </xf>
    <xf numFmtId="0" fontId="3" fillId="4" borderId="1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3" fillId="4" borderId="3" xfId="0" applyNumberFormat="1" applyFont="1" applyFill="1" applyBorder="1" applyAlignment="1">
      <alignment horizontal="center" vertical="center"/>
    </xf>
    <xf numFmtId="2" fontId="3" fillId="4" borderId="3" xfId="0" applyNumberFormat="1" applyFont="1" applyFill="1" applyBorder="1" applyAlignment="1">
      <alignment horizontal="center" vertical="center"/>
    </xf>
    <xf numFmtId="0" fontId="3" fillId="6" borderId="7" xfId="0" applyNumberFormat="1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7" borderId="8" xfId="0" applyNumberFormat="1" applyFont="1" applyFill="1" applyBorder="1" applyAlignment="1">
      <alignment horizontal="center" vertical="center" wrapText="1"/>
    </xf>
    <xf numFmtId="49" fontId="2" fillId="7" borderId="8" xfId="0" applyNumberFormat="1" applyFont="1" applyFill="1" applyBorder="1" applyAlignment="1">
      <alignment horizontal="center" vertical="center" wrapText="1"/>
    </xf>
    <xf numFmtId="0" fontId="2" fillId="7" borderId="8" xfId="0" applyNumberFormat="1" applyFont="1" applyFill="1" applyBorder="1" applyAlignment="1">
      <alignment horizontal="center" vertical="top" wrapText="1"/>
    </xf>
    <xf numFmtId="0" fontId="3" fillId="7" borderId="0" xfId="0" applyNumberFormat="1" applyFont="1" applyFill="1" applyBorder="1"/>
    <xf numFmtId="2" fontId="3" fillId="4" borderId="2" xfId="0" applyNumberFormat="1" applyFont="1" applyFill="1" applyBorder="1" applyAlignment="1">
      <alignment horizontal="center" vertical="center"/>
    </xf>
    <xf numFmtId="166" fontId="3" fillId="7" borderId="8" xfId="0" applyNumberFormat="1" applyFont="1" applyFill="1" applyBorder="1" applyAlignment="1">
      <alignment horizontal="right" vertical="top"/>
    </xf>
    <xf numFmtId="0" fontId="3" fillId="8" borderId="0" xfId="0" applyNumberFormat="1" applyFont="1" applyFill="1" applyBorder="1"/>
    <xf numFmtId="0" fontId="2" fillId="6" borderId="7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/>
    <xf numFmtId="0" fontId="3" fillId="0" borderId="20" xfId="0" applyNumberFormat="1" applyFont="1" applyFill="1" applyBorder="1"/>
    <xf numFmtId="49" fontId="3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4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right" vertical="top"/>
    </xf>
    <xf numFmtId="164" fontId="3" fillId="0" borderId="10" xfId="0" applyNumberFormat="1" applyFont="1" applyFill="1" applyBorder="1" applyAlignment="1">
      <alignment horizontal="right" vertical="top"/>
    </xf>
    <xf numFmtId="164" fontId="3" fillId="0" borderId="15" xfId="0" applyNumberFormat="1" applyFont="1" applyFill="1" applyBorder="1" applyAlignment="1">
      <alignment horizontal="right" vertical="center"/>
    </xf>
    <xf numFmtId="164" fontId="3" fillId="0" borderId="21" xfId="0" applyNumberFormat="1" applyFont="1" applyFill="1" applyBorder="1" applyAlignment="1">
      <alignment horizontal="right" vertical="top"/>
    </xf>
    <xf numFmtId="49" fontId="5" fillId="0" borderId="2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right" vertical="center"/>
    </xf>
    <xf numFmtId="165" fontId="5" fillId="0" borderId="15" xfId="1" applyNumberFormat="1" applyFont="1" applyFill="1" applyBorder="1" applyAlignment="1">
      <alignment vertical="center"/>
    </xf>
    <xf numFmtId="0" fontId="5" fillId="0" borderId="21" xfId="0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2" fillId="3" borderId="11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3" borderId="19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19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/>
    </xf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0" fontId="2" fillId="4" borderId="7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4" borderId="8" xfId="0" applyNumberFormat="1" applyFont="1" applyFill="1" applyBorder="1" applyAlignment="1">
      <alignment horizontal="center" vertical="center" wrapText="1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FDE9D9"/>
      <rgbColor rgb="FF4BACC6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S951"/>
  <sheetViews>
    <sheetView showGridLines="0" tabSelected="1" topLeftCell="A88" zoomScale="94" zoomScaleNormal="94" workbookViewId="0">
      <selection activeCell="F102" sqref="F102"/>
    </sheetView>
  </sheetViews>
  <sheetFormatPr defaultColWidth="10.85546875" defaultRowHeight="13.9"/>
  <cols>
    <col min="1" max="1" width="15.7109375" style="28" customWidth="1"/>
    <col min="2" max="2" width="40.42578125" style="27" customWidth="1"/>
    <col min="3" max="3" width="5.28515625" style="5" customWidth="1"/>
    <col min="4" max="4" width="8.85546875" style="5" customWidth="1"/>
    <col min="5" max="5" width="20" style="5" customWidth="1"/>
    <col min="6" max="6" width="16" style="5" customWidth="1"/>
    <col min="7" max="7" width="16.5703125" style="128" customWidth="1"/>
    <col min="8" max="253" width="10.85546875" style="5" customWidth="1"/>
    <col min="254" max="16384" width="10.85546875" style="6"/>
  </cols>
  <sheetData>
    <row r="1" spans="1:7" ht="29.25" customHeight="1">
      <c r="A1" s="152" t="s">
        <v>0</v>
      </c>
      <c r="B1" s="153"/>
      <c r="C1" s="153"/>
      <c r="D1" s="153"/>
      <c r="E1" s="153"/>
      <c r="F1" s="153"/>
      <c r="G1" s="154"/>
    </row>
    <row r="2" spans="1:7" ht="28.5">
      <c r="A2" s="86" t="s">
        <v>1</v>
      </c>
      <c r="B2" s="71" t="s">
        <v>2</v>
      </c>
      <c r="C2" s="71" t="s">
        <v>3</v>
      </c>
      <c r="D2" s="71" t="s">
        <v>4</v>
      </c>
      <c r="E2" s="71" t="s">
        <v>5</v>
      </c>
      <c r="F2" s="71" t="s">
        <v>6</v>
      </c>
      <c r="G2" s="125" t="s">
        <v>7</v>
      </c>
    </row>
    <row r="3" spans="1:7">
      <c r="A3" s="89"/>
      <c r="B3" s="119"/>
      <c r="C3" s="119"/>
      <c r="D3" s="119"/>
      <c r="E3" s="119"/>
      <c r="F3" s="71"/>
      <c r="G3" s="126"/>
    </row>
    <row r="4" spans="1:7" ht="27" customHeight="1">
      <c r="A4" s="122" t="s">
        <v>8</v>
      </c>
      <c r="B4" s="123"/>
      <c r="C4" s="123"/>
      <c r="D4" s="123"/>
      <c r="E4" s="123"/>
      <c r="F4" s="123"/>
      <c r="G4" s="125"/>
    </row>
    <row r="5" spans="1:7">
      <c r="A5" s="89" t="s">
        <v>9</v>
      </c>
      <c r="B5" s="33" t="s">
        <v>10</v>
      </c>
      <c r="C5" s="34"/>
      <c r="D5" s="72"/>
      <c r="E5" s="72"/>
      <c r="F5" s="9"/>
      <c r="G5" s="127"/>
    </row>
    <row r="6" spans="1:7" ht="14.25" customHeight="1">
      <c r="A6" s="78" t="s">
        <v>11</v>
      </c>
      <c r="B6" s="38" t="s">
        <v>12</v>
      </c>
      <c r="C6" s="67" t="s">
        <v>13</v>
      </c>
      <c r="D6" s="69">
        <v>1</v>
      </c>
      <c r="E6" s="69"/>
      <c r="F6" s="18">
        <f>D6*E6</f>
        <v>0</v>
      </c>
      <c r="G6" s="130">
        <f>F6/655.957</f>
        <v>0</v>
      </c>
    </row>
    <row r="7" spans="1:7" ht="45.75" customHeight="1">
      <c r="A7" s="80" t="s">
        <v>14</v>
      </c>
      <c r="B7" s="46" t="s">
        <v>15</v>
      </c>
      <c r="C7" s="67" t="s">
        <v>13</v>
      </c>
      <c r="D7" s="69">
        <v>1</v>
      </c>
      <c r="E7" s="69"/>
      <c r="F7" s="18">
        <f t="shared" ref="F7:F70" si="0">D7*E7</f>
        <v>0</v>
      </c>
      <c r="G7" s="130">
        <f t="shared" ref="G7:G70" si="1">F7/655.957</f>
        <v>0</v>
      </c>
    </row>
    <row r="8" spans="1:7">
      <c r="A8" s="78"/>
      <c r="B8" s="33"/>
      <c r="C8" s="39"/>
      <c r="D8" s="72"/>
      <c r="E8" s="72"/>
      <c r="F8" s="18"/>
      <c r="G8" s="130"/>
    </row>
    <row r="9" spans="1:7" ht="15">
      <c r="A9" s="78"/>
      <c r="B9" s="33" t="s">
        <v>16</v>
      </c>
      <c r="C9" s="39"/>
      <c r="D9" s="72"/>
      <c r="E9" s="72"/>
      <c r="F9" s="18">
        <f>SUM(F6:F7)</f>
        <v>0</v>
      </c>
      <c r="G9" s="130">
        <f t="shared" si="1"/>
        <v>0</v>
      </c>
    </row>
    <row r="10" spans="1:7">
      <c r="A10" s="78"/>
      <c r="B10" s="72"/>
      <c r="C10" s="39"/>
      <c r="D10" s="37"/>
      <c r="E10" s="37"/>
      <c r="F10" s="18">
        <f t="shared" si="0"/>
        <v>0</v>
      </c>
      <c r="G10" s="130">
        <f t="shared" si="1"/>
        <v>0</v>
      </c>
    </row>
    <row r="11" spans="1:7" ht="18.75" customHeight="1">
      <c r="A11" s="83" t="s">
        <v>17</v>
      </c>
      <c r="B11" s="72" t="s">
        <v>18</v>
      </c>
      <c r="C11" s="39"/>
      <c r="D11" s="37"/>
      <c r="E11" s="37"/>
      <c r="F11" s="18">
        <f t="shared" si="0"/>
        <v>0</v>
      </c>
      <c r="G11" s="130">
        <f t="shared" si="1"/>
        <v>0</v>
      </c>
    </row>
    <row r="12" spans="1:7">
      <c r="A12" s="83" t="s">
        <v>19</v>
      </c>
      <c r="B12" s="72" t="s">
        <v>20</v>
      </c>
      <c r="C12" s="39"/>
      <c r="D12" s="37"/>
      <c r="E12" s="37"/>
      <c r="F12" s="18">
        <f t="shared" si="0"/>
        <v>0</v>
      </c>
      <c r="G12" s="130">
        <f t="shared" si="1"/>
        <v>0</v>
      </c>
    </row>
    <row r="13" spans="1:7" ht="45.75" customHeight="1">
      <c r="A13" s="84" t="s">
        <v>21</v>
      </c>
      <c r="B13" s="73" t="s">
        <v>22</v>
      </c>
      <c r="C13" s="39" t="s">
        <v>23</v>
      </c>
      <c r="D13" s="74">
        <v>100</v>
      </c>
      <c r="E13" s="74"/>
      <c r="F13" s="18">
        <f t="shared" si="0"/>
        <v>0</v>
      </c>
      <c r="G13" s="130">
        <f t="shared" si="1"/>
        <v>0</v>
      </c>
    </row>
    <row r="14" spans="1:7" s="17" customFormat="1">
      <c r="A14" s="85" t="s">
        <v>24</v>
      </c>
      <c r="B14" s="33" t="s">
        <v>25</v>
      </c>
      <c r="C14" s="39"/>
      <c r="D14" s="37"/>
      <c r="E14" s="37"/>
      <c r="F14" s="18">
        <f t="shared" si="0"/>
        <v>0</v>
      </c>
      <c r="G14" s="130">
        <f t="shared" si="1"/>
        <v>0</v>
      </c>
    </row>
    <row r="15" spans="1:7" ht="57.75" customHeight="1">
      <c r="A15" s="84" t="s">
        <v>26</v>
      </c>
      <c r="B15" s="75" t="s">
        <v>27</v>
      </c>
      <c r="C15" s="67" t="s">
        <v>28</v>
      </c>
      <c r="D15" s="37">
        <f>(2.29+2.99+3.07+1.48+1.48+1.98+2.01)*1.2</f>
        <v>18.36</v>
      </c>
      <c r="E15" s="37"/>
      <c r="F15" s="18">
        <f t="shared" si="0"/>
        <v>0</v>
      </c>
      <c r="G15" s="130">
        <f t="shared" si="1"/>
        <v>0</v>
      </c>
    </row>
    <row r="16" spans="1:7" ht="59.25" customHeight="1">
      <c r="A16" s="84" t="s">
        <v>29</v>
      </c>
      <c r="B16" s="75" t="s">
        <v>30</v>
      </c>
      <c r="C16" s="67" t="s">
        <v>31</v>
      </c>
      <c r="D16" s="37">
        <f>(43.54+8.1+2.13+0.18+2.97+3.21+(2.82*0.6)*3)*1.1</f>
        <v>71.726600000000005</v>
      </c>
      <c r="E16" s="37"/>
      <c r="F16" s="18">
        <f t="shared" si="0"/>
        <v>0</v>
      </c>
      <c r="G16" s="130">
        <f t="shared" si="1"/>
        <v>0</v>
      </c>
    </row>
    <row r="17" spans="1:11" ht="60.75" customHeight="1">
      <c r="A17" s="84" t="s">
        <v>32</v>
      </c>
      <c r="B17" s="75" t="s">
        <v>33</v>
      </c>
      <c r="C17" s="67" t="s">
        <v>31</v>
      </c>
      <c r="D17" s="37">
        <f>(18.94+13.78+13.98+15.92+9.76+9.57+14.9+12.15+12.23+9.95+9.89)*1.1</f>
        <v>155.17700000000008</v>
      </c>
      <c r="E17" s="37"/>
      <c r="F17" s="18">
        <f t="shared" si="0"/>
        <v>0</v>
      </c>
      <c r="G17" s="130">
        <f t="shared" si="1"/>
        <v>0</v>
      </c>
    </row>
    <row r="18" spans="1:11" ht="48.75" customHeight="1">
      <c r="A18" s="84" t="s">
        <v>34</v>
      </c>
      <c r="B18" s="75" t="s">
        <v>35</v>
      </c>
      <c r="C18" s="67" t="s">
        <v>23</v>
      </c>
      <c r="D18" s="37">
        <f>(11.75+7.07)*1.1</f>
        <v>20.702000000000002</v>
      </c>
      <c r="E18" s="37"/>
      <c r="F18" s="18">
        <f t="shared" si="0"/>
        <v>0</v>
      </c>
      <c r="G18" s="130">
        <f t="shared" si="1"/>
        <v>0</v>
      </c>
    </row>
    <row r="19" spans="1:11" ht="48" customHeight="1">
      <c r="A19" s="84" t="s">
        <v>36</v>
      </c>
      <c r="B19" s="75" t="s">
        <v>37</v>
      </c>
      <c r="C19" s="67" t="s">
        <v>38</v>
      </c>
      <c r="D19" s="37">
        <f>361.73*1.1</f>
        <v>397.90300000000008</v>
      </c>
      <c r="E19" s="37"/>
      <c r="F19" s="18">
        <f t="shared" si="0"/>
        <v>0</v>
      </c>
      <c r="G19" s="130">
        <f t="shared" si="1"/>
        <v>0</v>
      </c>
    </row>
    <row r="20" spans="1:11" ht="62.25" customHeight="1">
      <c r="A20" s="84" t="s">
        <v>39</v>
      </c>
      <c r="B20" s="75" t="s">
        <v>40</v>
      </c>
      <c r="C20" s="67" t="s">
        <v>31</v>
      </c>
      <c r="D20" s="37">
        <f>((40.43*3)-(16.97))*1.1</f>
        <v>114.752</v>
      </c>
      <c r="E20" s="37"/>
      <c r="F20" s="18">
        <f t="shared" si="0"/>
        <v>0</v>
      </c>
      <c r="G20" s="130">
        <f t="shared" si="1"/>
        <v>0</v>
      </c>
    </row>
    <row r="21" spans="1:11">
      <c r="A21" s="83" t="s">
        <v>41</v>
      </c>
      <c r="B21" s="33" t="s">
        <v>42</v>
      </c>
      <c r="C21" s="67"/>
      <c r="D21" s="37"/>
      <c r="E21" s="37"/>
      <c r="F21" s="18">
        <f t="shared" si="0"/>
        <v>0</v>
      </c>
      <c r="G21" s="130">
        <f t="shared" si="1"/>
        <v>0</v>
      </c>
    </row>
    <row r="22" spans="1:11" ht="46.5" customHeight="1">
      <c r="A22" s="84" t="s">
        <v>43</v>
      </c>
      <c r="B22" s="38" t="s">
        <v>44</v>
      </c>
      <c r="C22" s="67" t="s">
        <v>23</v>
      </c>
      <c r="D22" s="37">
        <v>266.89999999999998</v>
      </c>
      <c r="E22" s="37"/>
      <c r="F22" s="18">
        <f t="shared" si="0"/>
        <v>0</v>
      </c>
      <c r="G22" s="130">
        <f t="shared" si="1"/>
        <v>0</v>
      </c>
    </row>
    <row r="23" spans="1:11" ht="47.25" customHeight="1">
      <c r="A23" s="84" t="s">
        <v>45</v>
      </c>
      <c r="B23" s="41" t="s">
        <v>46</v>
      </c>
      <c r="C23" s="67" t="s">
        <v>28</v>
      </c>
      <c r="D23" s="37">
        <f>266.9+(93.24*0.3)</f>
        <v>294.87199999999996</v>
      </c>
      <c r="E23" s="37"/>
      <c r="F23" s="18">
        <f t="shared" si="0"/>
        <v>0</v>
      </c>
      <c r="G23" s="130">
        <f t="shared" si="1"/>
        <v>0</v>
      </c>
    </row>
    <row r="24" spans="1:11">
      <c r="A24" s="89"/>
      <c r="B24" s="33"/>
      <c r="C24" s="34"/>
      <c r="D24" s="37"/>
      <c r="E24" s="37"/>
      <c r="F24" s="18"/>
      <c r="G24" s="130"/>
    </row>
    <row r="25" spans="1:11" ht="14.25">
      <c r="A25" s="78"/>
      <c r="B25" s="33" t="s">
        <v>47</v>
      </c>
      <c r="C25" s="39"/>
      <c r="D25" s="37"/>
      <c r="E25" s="37"/>
      <c r="F25" s="18">
        <f>SUM(F13:F23)</f>
        <v>0</v>
      </c>
      <c r="G25" s="130">
        <f t="shared" si="1"/>
        <v>0</v>
      </c>
    </row>
    <row r="26" spans="1:11" s="17" customFormat="1">
      <c r="A26" s="84"/>
      <c r="B26" s="41"/>
      <c r="C26" s="67"/>
      <c r="D26" s="37"/>
      <c r="E26" s="37"/>
      <c r="F26" s="18">
        <f t="shared" si="0"/>
        <v>0</v>
      </c>
      <c r="G26" s="130">
        <f t="shared" si="1"/>
        <v>0</v>
      </c>
      <c r="H26" s="16"/>
      <c r="I26" s="16"/>
      <c r="J26" s="16"/>
      <c r="K26" s="16"/>
    </row>
    <row r="27" spans="1:11" s="17" customFormat="1">
      <c r="A27" s="86" t="s">
        <v>48</v>
      </c>
      <c r="B27" s="76" t="s">
        <v>49</v>
      </c>
      <c r="C27" s="39"/>
      <c r="D27" s="37"/>
      <c r="E27" s="37"/>
      <c r="F27" s="18">
        <f t="shared" si="0"/>
        <v>0</v>
      </c>
      <c r="G27" s="130">
        <f t="shared" si="1"/>
        <v>0</v>
      </c>
      <c r="H27" s="16"/>
      <c r="I27" s="16"/>
      <c r="J27" s="16"/>
      <c r="K27" s="16"/>
    </row>
    <row r="28" spans="1:11">
      <c r="A28" s="83" t="s">
        <v>50</v>
      </c>
      <c r="B28" s="76" t="s">
        <v>51</v>
      </c>
      <c r="C28" s="39"/>
      <c r="D28" s="37"/>
      <c r="E28" s="37"/>
      <c r="F28" s="18">
        <f t="shared" si="0"/>
        <v>0</v>
      </c>
      <c r="G28" s="130">
        <f t="shared" si="1"/>
        <v>0</v>
      </c>
      <c r="K28" s="5" t="s">
        <v>52</v>
      </c>
    </row>
    <row r="29" spans="1:11" ht="60.75" customHeight="1">
      <c r="A29" s="84" t="s">
        <v>53</v>
      </c>
      <c r="B29" s="77" t="s">
        <v>54</v>
      </c>
      <c r="C29" s="39" t="s">
        <v>3</v>
      </c>
      <c r="D29" s="37">
        <v>2</v>
      </c>
      <c r="E29" s="37"/>
      <c r="F29" s="18">
        <f t="shared" si="0"/>
        <v>0</v>
      </c>
      <c r="G29" s="130">
        <f t="shared" si="1"/>
        <v>0</v>
      </c>
    </row>
    <row r="30" spans="1:11" ht="64.5" customHeight="1">
      <c r="A30" s="84" t="s">
        <v>55</v>
      </c>
      <c r="B30" s="77" t="s">
        <v>56</v>
      </c>
      <c r="C30" s="39" t="s">
        <v>3</v>
      </c>
      <c r="D30" s="37">
        <v>2</v>
      </c>
      <c r="E30" s="37"/>
      <c r="F30" s="18">
        <f t="shared" si="0"/>
        <v>0</v>
      </c>
      <c r="G30" s="130">
        <f t="shared" si="1"/>
        <v>0</v>
      </c>
    </row>
    <row r="31" spans="1:11" ht="55.15">
      <c r="A31" s="84" t="s">
        <v>57</v>
      </c>
      <c r="B31" s="77" t="s">
        <v>58</v>
      </c>
      <c r="C31" s="39" t="s">
        <v>3</v>
      </c>
      <c r="D31" s="37">
        <v>2</v>
      </c>
      <c r="E31" s="37"/>
      <c r="F31" s="18">
        <f t="shared" si="0"/>
        <v>0</v>
      </c>
      <c r="G31" s="130">
        <f t="shared" si="1"/>
        <v>0</v>
      </c>
    </row>
    <row r="32" spans="1:11">
      <c r="A32" s="83" t="s">
        <v>59</v>
      </c>
      <c r="B32" s="33" t="s">
        <v>60</v>
      </c>
      <c r="C32" s="39"/>
      <c r="D32" s="37"/>
      <c r="E32" s="37"/>
      <c r="F32" s="18">
        <f t="shared" si="0"/>
        <v>0</v>
      </c>
      <c r="G32" s="130">
        <f t="shared" si="1"/>
        <v>0</v>
      </c>
    </row>
    <row r="33" spans="1:7" ht="27.6">
      <c r="A33" s="84" t="s">
        <v>61</v>
      </c>
      <c r="B33" s="38" t="s">
        <v>62</v>
      </c>
      <c r="C33" s="14" t="s">
        <v>13</v>
      </c>
      <c r="D33" s="37">
        <v>1</v>
      </c>
      <c r="E33" s="37"/>
      <c r="F33" s="18">
        <f t="shared" si="0"/>
        <v>0</v>
      </c>
      <c r="G33" s="130">
        <f t="shared" si="1"/>
        <v>0</v>
      </c>
    </row>
    <row r="34" spans="1:7" ht="62.25" customHeight="1">
      <c r="A34" s="84" t="s">
        <v>63</v>
      </c>
      <c r="B34" s="46" t="s">
        <v>64</v>
      </c>
      <c r="C34" s="67" t="s">
        <v>3</v>
      </c>
      <c r="D34" s="37">
        <v>2</v>
      </c>
      <c r="E34" s="37"/>
      <c r="F34" s="18">
        <f t="shared" si="0"/>
        <v>0</v>
      </c>
      <c r="G34" s="130">
        <f t="shared" si="1"/>
        <v>0</v>
      </c>
    </row>
    <row r="35" spans="1:7">
      <c r="A35" s="88"/>
      <c r="B35" s="33"/>
      <c r="C35" s="39"/>
      <c r="D35" s="37"/>
      <c r="E35" s="37"/>
      <c r="F35" s="18"/>
      <c r="G35" s="130"/>
    </row>
    <row r="36" spans="1:7" ht="14.25">
      <c r="A36" s="88"/>
      <c r="B36" s="33" t="s">
        <v>65</v>
      </c>
      <c r="C36" s="39"/>
      <c r="D36" s="37"/>
      <c r="E36" s="37"/>
      <c r="F36" s="18">
        <f>SUM(F29:F34)</f>
        <v>0</v>
      </c>
      <c r="G36" s="130">
        <f t="shared" si="1"/>
        <v>0</v>
      </c>
    </row>
    <row r="37" spans="1:7">
      <c r="A37" s="88"/>
      <c r="B37" s="33"/>
      <c r="C37" s="39"/>
      <c r="D37" s="37"/>
      <c r="E37" s="37"/>
      <c r="F37" s="18">
        <f t="shared" si="0"/>
        <v>0</v>
      </c>
      <c r="G37" s="130">
        <f t="shared" si="1"/>
        <v>0</v>
      </c>
    </row>
    <row r="38" spans="1:7">
      <c r="A38" s="89" t="s">
        <v>66</v>
      </c>
      <c r="B38" s="33" t="s">
        <v>67</v>
      </c>
      <c r="C38" s="39"/>
      <c r="D38" s="37"/>
      <c r="E38" s="37"/>
      <c r="F38" s="18">
        <f t="shared" si="0"/>
        <v>0</v>
      </c>
      <c r="G38" s="130">
        <f t="shared" si="1"/>
        <v>0</v>
      </c>
    </row>
    <row r="39" spans="1:7" ht="29.25" customHeight="1">
      <c r="A39" s="78" t="s">
        <v>68</v>
      </c>
      <c r="B39" s="38" t="s">
        <v>69</v>
      </c>
      <c r="C39" s="67" t="s">
        <v>70</v>
      </c>
      <c r="D39" s="37">
        <v>1</v>
      </c>
      <c r="E39" s="37"/>
      <c r="F39" s="18">
        <f t="shared" si="0"/>
        <v>0</v>
      </c>
      <c r="G39" s="130">
        <f t="shared" si="1"/>
        <v>0</v>
      </c>
    </row>
    <row r="40" spans="1:7" ht="46.5" customHeight="1">
      <c r="A40" s="78" t="s">
        <v>71</v>
      </c>
      <c r="B40" s="1" t="s">
        <v>72</v>
      </c>
      <c r="C40" s="21" t="s">
        <v>3</v>
      </c>
      <c r="D40" s="37">
        <v>6</v>
      </c>
      <c r="E40" s="37"/>
      <c r="F40" s="18">
        <f t="shared" si="0"/>
        <v>0</v>
      </c>
      <c r="G40" s="130">
        <f t="shared" si="1"/>
        <v>0</v>
      </c>
    </row>
    <row r="41" spans="1:7" ht="60.75" customHeight="1">
      <c r="A41" s="78" t="s">
        <v>73</v>
      </c>
      <c r="B41" s="1" t="s">
        <v>74</v>
      </c>
      <c r="C41" s="21" t="s">
        <v>3</v>
      </c>
      <c r="D41" s="37">
        <v>6</v>
      </c>
      <c r="E41" s="37"/>
      <c r="F41" s="18">
        <f t="shared" si="0"/>
        <v>0</v>
      </c>
      <c r="G41" s="130">
        <f t="shared" si="1"/>
        <v>0</v>
      </c>
    </row>
    <row r="42" spans="1:7" ht="31.5" customHeight="1">
      <c r="A42" s="78" t="s">
        <v>75</v>
      </c>
      <c r="B42" s="1" t="s">
        <v>76</v>
      </c>
      <c r="C42" s="21" t="s">
        <v>3</v>
      </c>
      <c r="D42" s="37">
        <v>2</v>
      </c>
      <c r="E42" s="37"/>
      <c r="F42" s="18">
        <f t="shared" si="0"/>
        <v>0</v>
      </c>
      <c r="G42" s="130">
        <f t="shared" si="1"/>
        <v>0</v>
      </c>
    </row>
    <row r="43" spans="1:7">
      <c r="A43" s="78" t="s">
        <v>77</v>
      </c>
      <c r="B43" s="1" t="s">
        <v>78</v>
      </c>
      <c r="C43" s="21" t="s">
        <v>3</v>
      </c>
      <c r="D43" s="37">
        <v>2</v>
      </c>
      <c r="E43" s="37"/>
      <c r="F43" s="18">
        <f t="shared" si="0"/>
        <v>0</v>
      </c>
      <c r="G43" s="130">
        <f t="shared" si="1"/>
        <v>0</v>
      </c>
    </row>
    <row r="44" spans="1:7">
      <c r="A44" s="78" t="s">
        <v>79</v>
      </c>
      <c r="B44" s="1" t="s">
        <v>80</v>
      </c>
      <c r="C44" s="21" t="s">
        <v>3</v>
      </c>
      <c r="D44" s="37">
        <v>6</v>
      </c>
      <c r="E44" s="37"/>
      <c r="F44" s="18">
        <f t="shared" si="0"/>
        <v>0</v>
      </c>
      <c r="G44" s="130">
        <f t="shared" si="1"/>
        <v>0</v>
      </c>
    </row>
    <row r="45" spans="1:7" ht="33" customHeight="1">
      <c r="A45" s="78" t="s">
        <v>81</v>
      </c>
      <c r="B45" s="1" t="s">
        <v>82</v>
      </c>
      <c r="C45" s="21" t="s">
        <v>3</v>
      </c>
      <c r="D45" s="37">
        <v>6</v>
      </c>
      <c r="E45" s="37"/>
      <c r="F45" s="18">
        <f t="shared" si="0"/>
        <v>0</v>
      </c>
      <c r="G45" s="130">
        <f t="shared" si="1"/>
        <v>0</v>
      </c>
    </row>
    <row r="46" spans="1:7">
      <c r="A46" s="78" t="s">
        <v>83</v>
      </c>
      <c r="B46" s="1" t="s">
        <v>84</v>
      </c>
      <c r="C46" s="21" t="s">
        <v>3</v>
      </c>
      <c r="D46" s="37">
        <v>6</v>
      </c>
      <c r="E46" s="37"/>
      <c r="F46" s="18">
        <f t="shared" si="0"/>
        <v>0</v>
      </c>
      <c r="G46" s="130">
        <f t="shared" si="1"/>
        <v>0</v>
      </c>
    </row>
    <row r="47" spans="1:7" ht="33" customHeight="1">
      <c r="A47" s="78" t="s">
        <v>85</v>
      </c>
      <c r="B47" s="22" t="s">
        <v>86</v>
      </c>
      <c r="C47" s="21" t="s">
        <v>13</v>
      </c>
      <c r="D47" s="37">
        <v>1</v>
      </c>
      <c r="E47" s="37"/>
      <c r="F47" s="18">
        <f t="shared" si="0"/>
        <v>0</v>
      </c>
      <c r="G47" s="130">
        <f t="shared" si="1"/>
        <v>0</v>
      </c>
    </row>
    <row r="48" spans="1:7">
      <c r="A48" s="78" t="s">
        <v>87</v>
      </c>
      <c r="B48" s="1" t="s">
        <v>88</v>
      </c>
      <c r="C48" s="21" t="s">
        <v>3</v>
      </c>
      <c r="D48" s="37">
        <v>6</v>
      </c>
      <c r="E48" s="37"/>
      <c r="F48" s="18">
        <f t="shared" si="0"/>
        <v>0</v>
      </c>
      <c r="G48" s="130">
        <f t="shared" si="1"/>
        <v>0</v>
      </c>
    </row>
    <row r="49" spans="1:7">
      <c r="A49" s="78" t="s">
        <v>89</v>
      </c>
      <c r="B49" s="1" t="s">
        <v>90</v>
      </c>
      <c r="C49" s="21" t="s">
        <v>3</v>
      </c>
      <c r="D49" s="37">
        <v>6</v>
      </c>
      <c r="E49" s="37"/>
      <c r="F49" s="18">
        <f t="shared" si="0"/>
        <v>0</v>
      </c>
      <c r="G49" s="130">
        <f t="shared" si="1"/>
        <v>0</v>
      </c>
    </row>
    <row r="50" spans="1:7">
      <c r="A50" s="89"/>
      <c r="B50" s="7"/>
      <c r="C50" s="8"/>
      <c r="D50" s="37"/>
      <c r="E50" s="37"/>
      <c r="F50" s="18"/>
      <c r="G50" s="130"/>
    </row>
    <row r="51" spans="1:7" ht="15">
      <c r="A51" s="89"/>
      <c r="B51" s="7" t="s">
        <v>91</v>
      </c>
      <c r="C51" s="8"/>
      <c r="D51" s="37"/>
      <c r="E51" s="37"/>
      <c r="F51" s="18">
        <f>SUM(F39:F49)</f>
        <v>0</v>
      </c>
      <c r="G51" s="130">
        <f t="shared" si="1"/>
        <v>0</v>
      </c>
    </row>
    <row r="52" spans="1:7">
      <c r="A52" s="89"/>
      <c r="B52" s="71"/>
      <c r="C52" s="8"/>
      <c r="D52" s="3"/>
      <c r="E52" s="3"/>
      <c r="F52" s="18">
        <f t="shared" si="0"/>
        <v>0</v>
      </c>
      <c r="G52" s="130">
        <f t="shared" si="1"/>
        <v>0</v>
      </c>
    </row>
    <row r="53" spans="1:7">
      <c r="A53" s="89" t="s">
        <v>92</v>
      </c>
      <c r="B53" s="7" t="s">
        <v>93</v>
      </c>
      <c r="C53" s="8"/>
      <c r="D53" s="37"/>
      <c r="E53" s="37"/>
      <c r="F53" s="18">
        <f t="shared" si="0"/>
        <v>0</v>
      </c>
      <c r="G53" s="130">
        <f t="shared" si="1"/>
        <v>0</v>
      </c>
    </row>
    <row r="54" spans="1:7" ht="41.45">
      <c r="A54" s="80" t="s">
        <v>94</v>
      </c>
      <c r="B54" s="59" t="s">
        <v>95</v>
      </c>
      <c r="C54" s="60" t="s">
        <v>3</v>
      </c>
      <c r="D54" s="37">
        <v>30</v>
      </c>
      <c r="E54" s="129"/>
      <c r="F54" s="18">
        <f t="shared" si="0"/>
        <v>0</v>
      </c>
      <c r="G54" s="130">
        <f t="shared" si="1"/>
        <v>0</v>
      </c>
    </row>
    <row r="55" spans="1:7" ht="41.45">
      <c r="A55" s="80" t="s">
        <v>96</v>
      </c>
      <c r="B55" s="59" t="s">
        <v>97</v>
      </c>
      <c r="C55" s="60" t="s">
        <v>3</v>
      </c>
      <c r="D55" s="37">
        <v>7</v>
      </c>
      <c r="E55" s="129"/>
      <c r="F55" s="18">
        <f t="shared" si="0"/>
        <v>0</v>
      </c>
      <c r="G55" s="130">
        <f t="shared" si="1"/>
        <v>0</v>
      </c>
    </row>
    <row r="56" spans="1:7" ht="27.6">
      <c r="A56" s="80" t="s">
        <v>98</v>
      </c>
      <c r="B56" s="59" t="s">
        <v>99</v>
      </c>
      <c r="C56" s="60" t="s">
        <v>3</v>
      </c>
      <c r="D56" s="37">
        <v>13</v>
      </c>
      <c r="E56" s="129"/>
      <c r="F56" s="18">
        <f t="shared" si="0"/>
        <v>0</v>
      </c>
      <c r="G56" s="130">
        <f t="shared" si="1"/>
        <v>0</v>
      </c>
    </row>
    <row r="57" spans="1:7" ht="27.6">
      <c r="A57" s="80" t="s">
        <v>100</v>
      </c>
      <c r="B57" s="59" t="s">
        <v>101</v>
      </c>
      <c r="C57" s="60" t="s">
        <v>3</v>
      </c>
      <c r="D57" s="37">
        <v>16</v>
      </c>
      <c r="E57" s="129"/>
      <c r="F57" s="18">
        <f t="shared" si="0"/>
        <v>0</v>
      </c>
      <c r="G57" s="130">
        <f t="shared" si="1"/>
        <v>0</v>
      </c>
    </row>
    <row r="58" spans="1:7" ht="41.45">
      <c r="A58" s="80" t="s">
        <v>102</v>
      </c>
      <c r="B58" s="59" t="s">
        <v>103</v>
      </c>
      <c r="C58" s="60" t="s">
        <v>3</v>
      </c>
      <c r="D58" s="37">
        <v>46</v>
      </c>
      <c r="E58" s="129"/>
      <c r="F58" s="18">
        <f t="shared" si="0"/>
        <v>0</v>
      </c>
      <c r="G58" s="130">
        <f t="shared" si="1"/>
        <v>0</v>
      </c>
    </row>
    <row r="59" spans="1:7" ht="27.6">
      <c r="A59" s="80" t="s">
        <v>104</v>
      </c>
      <c r="B59" s="59" t="s">
        <v>105</v>
      </c>
      <c r="C59" s="60" t="s">
        <v>3</v>
      </c>
      <c r="D59" s="37">
        <v>20</v>
      </c>
      <c r="E59" s="129"/>
      <c r="F59" s="18">
        <f t="shared" si="0"/>
        <v>0</v>
      </c>
      <c r="G59" s="130">
        <f t="shared" si="1"/>
        <v>0</v>
      </c>
    </row>
    <row r="60" spans="1:7" ht="41.45">
      <c r="A60" s="80" t="s">
        <v>106</v>
      </c>
      <c r="B60" s="23" t="s">
        <v>107</v>
      </c>
      <c r="C60" s="60" t="s">
        <v>3</v>
      </c>
      <c r="D60" s="37">
        <v>1</v>
      </c>
      <c r="E60" s="129"/>
      <c r="F60" s="18">
        <f t="shared" si="0"/>
        <v>0</v>
      </c>
      <c r="G60" s="130">
        <f t="shared" si="1"/>
        <v>0</v>
      </c>
    </row>
    <row r="61" spans="1:7" ht="27.6">
      <c r="A61" s="80" t="s">
        <v>108</v>
      </c>
      <c r="B61" s="23" t="s">
        <v>109</v>
      </c>
      <c r="C61" s="60" t="s">
        <v>110</v>
      </c>
      <c r="D61" s="37">
        <v>1</v>
      </c>
      <c r="E61" s="129"/>
      <c r="F61" s="18">
        <f t="shared" si="0"/>
        <v>0</v>
      </c>
      <c r="G61" s="130">
        <f t="shared" si="1"/>
        <v>0</v>
      </c>
    </row>
    <row r="62" spans="1:7" ht="46.5" customHeight="1">
      <c r="A62" s="80" t="s">
        <v>111</v>
      </c>
      <c r="B62" s="23" t="s">
        <v>112</v>
      </c>
      <c r="C62" s="60" t="s">
        <v>13</v>
      </c>
      <c r="D62" s="37">
        <v>1</v>
      </c>
      <c r="E62" s="129"/>
      <c r="F62" s="18">
        <f t="shared" si="0"/>
        <v>0</v>
      </c>
      <c r="G62" s="130">
        <f t="shared" si="1"/>
        <v>0</v>
      </c>
    </row>
    <row r="63" spans="1:7">
      <c r="A63" s="89"/>
      <c r="B63" s="7"/>
      <c r="C63" s="8"/>
      <c r="D63" s="37"/>
      <c r="E63" s="37"/>
      <c r="F63" s="18"/>
      <c r="G63" s="130"/>
    </row>
    <row r="64" spans="1:7" ht="15">
      <c r="A64" s="89"/>
      <c r="B64" s="7" t="s">
        <v>113</v>
      </c>
      <c r="C64" s="8"/>
      <c r="D64" s="37"/>
      <c r="E64" s="37"/>
      <c r="F64" s="18">
        <f>SUM(F54:F62)</f>
        <v>0</v>
      </c>
      <c r="G64" s="130">
        <f t="shared" si="1"/>
        <v>0</v>
      </c>
    </row>
    <row r="65" spans="1:7">
      <c r="A65" s="80"/>
      <c r="B65" s="23"/>
      <c r="C65" s="60"/>
      <c r="D65" s="37"/>
      <c r="E65" s="129"/>
      <c r="F65" s="18">
        <f t="shared" si="0"/>
        <v>0</v>
      </c>
      <c r="G65" s="130">
        <f t="shared" si="1"/>
        <v>0</v>
      </c>
    </row>
    <row r="66" spans="1:7">
      <c r="A66" s="86" t="s">
        <v>114</v>
      </c>
      <c r="B66" s="7" t="s">
        <v>115</v>
      </c>
      <c r="C66" s="14"/>
      <c r="D66" s="37"/>
      <c r="E66" s="37"/>
      <c r="F66" s="18">
        <f t="shared" si="0"/>
        <v>0</v>
      </c>
      <c r="G66" s="130">
        <f t="shared" si="1"/>
        <v>0</v>
      </c>
    </row>
    <row r="67" spans="1:7" ht="41.45">
      <c r="A67" s="84" t="s">
        <v>116</v>
      </c>
      <c r="B67" s="11" t="s">
        <v>117</v>
      </c>
      <c r="C67" s="14" t="s">
        <v>13</v>
      </c>
      <c r="D67" s="37">
        <v>1</v>
      </c>
      <c r="E67" s="37"/>
      <c r="F67" s="18">
        <f t="shared" si="0"/>
        <v>0</v>
      </c>
      <c r="G67" s="130">
        <f t="shared" si="1"/>
        <v>0</v>
      </c>
    </row>
    <row r="68" spans="1:7" ht="41.45">
      <c r="A68" s="84" t="s">
        <v>118</v>
      </c>
      <c r="B68" s="56" t="s">
        <v>119</v>
      </c>
      <c r="C68" s="24" t="s">
        <v>23</v>
      </c>
      <c r="D68" s="37">
        <f>((199.45*3)-(22.25+1.73))*1.2</f>
        <v>689.2439999999998</v>
      </c>
      <c r="E68" s="37"/>
      <c r="F68" s="18">
        <f t="shared" si="0"/>
        <v>0</v>
      </c>
      <c r="G68" s="130">
        <f t="shared" si="1"/>
        <v>0</v>
      </c>
    </row>
    <row r="69" spans="1:7" ht="41.45">
      <c r="A69" s="84" t="s">
        <v>120</v>
      </c>
      <c r="B69" s="56" t="s">
        <v>121</v>
      </c>
      <c r="C69" s="24" t="s">
        <v>23</v>
      </c>
      <c r="D69" s="37">
        <f>((115.7*3)-(21.22+28.19))*1.2</f>
        <v>357.22800000000007</v>
      </c>
      <c r="E69" s="37"/>
      <c r="F69" s="18">
        <f t="shared" si="0"/>
        <v>0</v>
      </c>
      <c r="G69" s="130">
        <f t="shared" si="1"/>
        <v>0</v>
      </c>
    </row>
    <row r="70" spans="1:7" ht="41.45">
      <c r="A70" s="84" t="s">
        <v>122</v>
      </c>
      <c r="B70" s="56" t="s">
        <v>123</v>
      </c>
      <c r="C70" s="24" t="s">
        <v>23</v>
      </c>
      <c r="D70" s="37">
        <f>266.9</f>
        <v>266.89999999999998</v>
      </c>
      <c r="E70" s="37"/>
      <c r="F70" s="18">
        <f t="shared" si="0"/>
        <v>0</v>
      </c>
      <c r="G70" s="130">
        <f t="shared" si="1"/>
        <v>0</v>
      </c>
    </row>
    <row r="71" spans="1:7" ht="27.6">
      <c r="A71" s="84" t="s">
        <v>124</v>
      </c>
      <c r="B71" s="57" t="s">
        <v>125</v>
      </c>
      <c r="C71" s="24" t="s">
        <v>23</v>
      </c>
      <c r="D71" s="37">
        <f>((0.76*2.1*2*2)+(0.7*2.1*2*2))*1.2</f>
        <v>14.716799999999999</v>
      </c>
      <c r="E71" s="37"/>
      <c r="F71" s="18">
        <f t="shared" ref="F71:F134" si="2">D71*E71</f>
        <v>0</v>
      </c>
      <c r="G71" s="130">
        <f t="shared" ref="G71:G134" si="3">F71/655.957</f>
        <v>0</v>
      </c>
    </row>
    <row r="72" spans="1:7" ht="27.6">
      <c r="A72" s="84" t="s">
        <v>126</v>
      </c>
      <c r="B72" s="23" t="s">
        <v>127</v>
      </c>
      <c r="C72" s="24" t="s">
        <v>23</v>
      </c>
      <c r="D72" s="37">
        <f>((7.53*2)+(21.22*2)+(28.19+1.73))*1.2</f>
        <v>104.904</v>
      </c>
      <c r="E72" s="37"/>
      <c r="F72" s="18">
        <f t="shared" si="2"/>
        <v>0</v>
      </c>
      <c r="G72" s="130">
        <f t="shared" si="3"/>
        <v>0</v>
      </c>
    </row>
    <row r="73" spans="1:7">
      <c r="A73" s="84"/>
      <c r="B73" s="7"/>
      <c r="C73" s="14"/>
      <c r="D73" s="37"/>
      <c r="E73" s="37"/>
      <c r="F73" s="18"/>
      <c r="G73" s="130"/>
    </row>
    <row r="74" spans="1:7" ht="14.25">
      <c r="A74" s="78"/>
      <c r="B74" s="7" t="s">
        <v>128</v>
      </c>
      <c r="C74" s="14"/>
      <c r="D74" s="37"/>
      <c r="E74" s="37"/>
      <c r="F74" s="18">
        <f>SUM(F67:F72)</f>
        <v>0</v>
      </c>
      <c r="G74" s="130">
        <f t="shared" si="3"/>
        <v>0</v>
      </c>
    </row>
    <row r="75" spans="1:7">
      <c r="A75" s="78"/>
      <c r="B75" s="7"/>
      <c r="C75" s="14"/>
      <c r="D75" s="3"/>
      <c r="E75" s="3"/>
      <c r="F75" s="18">
        <f t="shared" si="2"/>
        <v>0</v>
      </c>
      <c r="G75" s="130">
        <f t="shared" si="3"/>
        <v>0</v>
      </c>
    </row>
    <row r="76" spans="1:7">
      <c r="A76" s="100"/>
      <c r="B76" s="29"/>
      <c r="C76" s="30"/>
      <c r="D76" s="31"/>
      <c r="E76" s="31"/>
      <c r="F76" s="18"/>
      <c r="G76" s="130"/>
    </row>
    <row r="77" spans="1:7" ht="15">
      <c r="A77" s="100"/>
      <c r="B77" s="29" t="s">
        <v>129</v>
      </c>
      <c r="C77" s="30"/>
      <c r="D77" s="31"/>
      <c r="E77" s="31"/>
      <c r="F77" s="18">
        <f>SUM(F74+F64+F51+F36+F9)</f>
        <v>0</v>
      </c>
      <c r="G77" s="130">
        <f t="shared" si="3"/>
        <v>0</v>
      </c>
    </row>
    <row r="78" spans="1:7">
      <c r="A78" s="92"/>
      <c r="B78" s="33"/>
      <c r="C78" s="34"/>
      <c r="D78" s="35"/>
      <c r="E78" s="35"/>
      <c r="F78" s="18">
        <f t="shared" si="2"/>
        <v>0</v>
      </c>
      <c r="G78" s="130">
        <f t="shared" si="3"/>
        <v>0</v>
      </c>
    </row>
    <row r="79" spans="1:7">
      <c r="A79" s="122" t="s">
        <v>130</v>
      </c>
      <c r="B79" s="123"/>
      <c r="C79" s="123"/>
      <c r="D79" s="123"/>
      <c r="E79" s="123"/>
      <c r="F79" s="18">
        <f t="shared" si="2"/>
        <v>0</v>
      </c>
      <c r="G79" s="130">
        <f t="shared" si="3"/>
        <v>0</v>
      </c>
    </row>
    <row r="80" spans="1:7">
      <c r="A80" s="83" t="s">
        <v>19</v>
      </c>
      <c r="B80" s="7" t="s">
        <v>42</v>
      </c>
      <c r="C80" s="10"/>
      <c r="D80" s="72"/>
      <c r="E80" s="72"/>
      <c r="F80" s="18">
        <f t="shared" si="2"/>
        <v>0</v>
      </c>
      <c r="G80" s="130">
        <f t="shared" si="3"/>
        <v>0</v>
      </c>
    </row>
    <row r="81" spans="1:7" ht="41.45">
      <c r="A81" s="84" t="s">
        <v>21</v>
      </c>
      <c r="B81" s="11" t="s">
        <v>44</v>
      </c>
      <c r="C81" s="10" t="s">
        <v>23</v>
      </c>
      <c r="D81" s="69">
        <f>15.33*1.2</f>
        <v>18.396000000000001</v>
      </c>
      <c r="E81" s="69"/>
      <c r="F81" s="18">
        <f t="shared" si="2"/>
        <v>0</v>
      </c>
      <c r="G81" s="130">
        <f t="shared" si="3"/>
        <v>0</v>
      </c>
    </row>
    <row r="82" spans="1:7" ht="41.45">
      <c r="A82" s="84" t="s">
        <v>131</v>
      </c>
      <c r="B82" s="52" t="s">
        <v>46</v>
      </c>
      <c r="C82" s="10" t="s">
        <v>28</v>
      </c>
      <c r="D82" s="69">
        <f>((15.33)+(16.05*0.6))*1.2</f>
        <v>29.951999999999998</v>
      </c>
      <c r="E82" s="69"/>
      <c r="F82" s="18">
        <f t="shared" si="2"/>
        <v>0</v>
      </c>
      <c r="G82" s="130">
        <f t="shared" si="3"/>
        <v>0</v>
      </c>
    </row>
    <row r="83" spans="1:7">
      <c r="A83" s="89"/>
      <c r="B83" s="7"/>
      <c r="C83" s="8"/>
      <c r="D83" s="72"/>
      <c r="E83" s="72"/>
      <c r="F83" s="18"/>
      <c r="G83" s="130"/>
    </row>
    <row r="84" spans="1:7" ht="15">
      <c r="A84" s="78"/>
      <c r="B84" s="7" t="s">
        <v>47</v>
      </c>
      <c r="C84" s="14"/>
      <c r="D84" s="72"/>
      <c r="E84" s="72"/>
      <c r="F84" s="18">
        <f>SUM(F81:F82)</f>
        <v>0</v>
      </c>
      <c r="G84" s="130">
        <f t="shared" si="3"/>
        <v>0</v>
      </c>
    </row>
    <row r="85" spans="1:7">
      <c r="A85" s="78"/>
      <c r="B85" s="7"/>
      <c r="C85" s="14"/>
      <c r="D85" s="72"/>
      <c r="E85" s="72"/>
      <c r="F85" s="18">
        <f t="shared" si="2"/>
        <v>0</v>
      </c>
      <c r="G85" s="130">
        <f t="shared" si="3"/>
        <v>0</v>
      </c>
    </row>
    <row r="86" spans="1:7">
      <c r="A86" s="86" t="s">
        <v>48</v>
      </c>
      <c r="B86" s="20" t="s">
        <v>132</v>
      </c>
      <c r="C86" s="14"/>
      <c r="D86" s="72"/>
      <c r="E86" s="72"/>
      <c r="F86" s="18">
        <f t="shared" si="2"/>
        <v>0</v>
      </c>
      <c r="G86" s="130">
        <f t="shared" si="3"/>
        <v>0</v>
      </c>
    </row>
    <row r="87" spans="1:7" ht="18" customHeight="1">
      <c r="A87" s="83" t="s">
        <v>50</v>
      </c>
      <c r="B87" s="7" t="s">
        <v>60</v>
      </c>
      <c r="C87" s="14"/>
      <c r="D87" s="72"/>
      <c r="E87" s="72"/>
      <c r="F87" s="18">
        <f t="shared" si="2"/>
        <v>0</v>
      </c>
      <c r="G87" s="130">
        <f t="shared" si="3"/>
        <v>0</v>
      </c>
    </row>
    <row r="88" spans="1:7" ht="55.15">
      <c r="A88" s="84" t="s">
        <v>53</v>
      </c>
      <c r="B88" s="11" t="s">
        <v>133</v>
      </c>
      <c r="C88" s="10" t="s">
        <v>3</v>
      </c>
      <c r="D88" s="69">
        <v>1</v>
      </c>
      <c r="E88" s="69"/>
      <c r="F88" s="18">
        <f t="shared" si="2"/>
        <v>0</v>
      </c>
      <c r="G88" s="130">
        <f t="shared" si="3"/>
        <v>0</v>
      </c>
    </row>
    <row r="89" spans="1:7">
      <c r="A89" s="89"/>
      <c r="B89" s="7"/>
      <c r="C89" s="8"/>
      <c r="D89" s="72"/>
      <c r="E89" s="72"/>
      <c r="F89" s="18"/>
      <c r="G89" s="130"/>
    </row>
    <row r="90" spans="1:7" ht="15">
      <c r="A90" s="78"/>
      <c r="B90" s="7" t="s">
        <v>134</v>
      </c>
      <c r="C90" s="14"/>
      <c r="D90" s="72"/>
      <c r="E90" s="72"/>
      <c r="F90" s="18">
        <f>SUM(F88)</f>
        <v>0</v>
      </c>
      <c r="G90" s="130">
        <f t="shared" si="3"/>
        <v>0</v>
      </c>
    </row>
    <row r="91" spans="1:7">
      <c r="A91" s="78"/>
      <c r="B91" s="7"/>
      <c r="C91" s="14"/>
      <c r="D91" s="72"/>
      <c r="E91" s="72"/>
      <c r="F91" s="18">
        <f t="shared" si="2"/>
        <v>0</v>
      </c>
      <c r="G91" s="130">
        <f t="shared" si="3"/>
        <v>0</v>
      </c>
    </row>
    <row r="92" spans="1:7">
      <c r="A92" s="86" t="s">
        <v>66</v>
      </c>
      <c r="B92" s="7" t="s">
        <v>115</v>
      </c>
      <c r="C92" s="14"/>
      <c r="D92" s="72"/>
      <c r="E92" s="72"/>
      <c r="F92" s="18">
        <f t="shared" si="2"/>
        <v>0</v>
      </c>
      <c r="G92" s="130">
        <f t="shared" si="3"/>
        <v>0</v>
      </c>
    </row>
    <row r="93" spans="1:7" ht="49.5" customHeight="1">
      <c r="A93" s="84" t="s">
        <v>68</v>
      </c>
      <c r="B93" s="11" t="s">
        <v>117</v>
      </c>
      <c r="C93" s="14" t="s">
        <v>13</v>
      </c>
      <c r="D93" s="37">
        <v>1</v>
      </c>
      <c r="E93" s="37"/>
      <c r="F93" s="18">
        <f t="shared" si="2"/>
        <v>0</v>
      </c>
      <c r="G93" s="130">
        <f t="shared" si="3"/>
        <v>0</v>
      </c>
    </row>
    <row r="94" spans="1:7" ht="41.45">
      <c r="A94" s="84" t="s">
        <v>71</v>
      </c>
      <c r="B94" s="56" t="s">
        <v>119</v>
      </c>
      <c r="C94" s="24" t="s">
        <v>23</v>
      </c>
      <c r="D94" s="69">
        <f>((12.24*3)-(1.2*0.8))*1.2</f>
        <v>42.911999999999999</v>
      </c>
      <c r="E94" s="69"/>
      <c r="F94" s="18">
        <f t="shared" si="2"/>
        <v>0</v>
      </c>
      <c r="G94" s="130">
        <f t="shared" si="3"/>
        <v>0</v>
      </c>
    </row>
    <row r="95" spans="1:7" ht="60.75" customHeight="1">
      <c r="A95" s="84" t="s">
        <v>73</v>
      </c>
      <c r="B95" s="56" t="s">
        <v>121</v>
      </c>
      <c r="C95" s="24" t="s">
        <v>23</v>
      </c>
      <c r="D95" s="40">
        <f>((13.72*3)-(0.8*1.2))*1.2</f>
        <v>48.24</v>
      </c>
      <c r="E95" s="40"/>
      <c r="F95" s="18">
        <f t="shared" si="2"/>
        <v>0</v>
      </c>
      <c r="G95" s="130">
        <f t="shared" si="3"/>
        <v>0</v>
      </c>
    </row>
    <row r="96" spans="1:7" ht="41.45">
      <c r="A96" s="84" t="s">
        <v>75</v>
      </c>
      <c r="B96" s="56" t="s">
        <v>123</v>
      </c>
      <c r="C96" s="24" t="s">
        <v>23</v>
      </c>
      <c r="D96" s="40">
        <f>15.33</f>
        <v>15.33</v>
      </c>
      <c r="E96" s="40"/>
      <c r="F96" s="18">
        <f t="shared" si="2"/>
        <v>0</v>
      </c>
      <c r="G96" s="130">
        <f t="shared" si="3"/>
        <v>0</v>
      </c>
    </row>
    <row r="97" spans="1:7" ht="27.6">
      <c r="A97" s="84" t="s">
        <v>77</v>
      </c>
      <c r="B97" s="23" t="s">
        <v>127</v>
      </c>
      <c r="C97" s="24" t="s">
        <v>23</v>
      </c>
      <c r="D97" s="40">
        <f>(0.85*2.1)*2</f>
        <v>3.57</v>
      </c>
      <c r="E97" s="40"/>
      <c r="F97" s="18">
        <f t="shared" si="2"/>
        <v>0</v>
      </c>
      <c r="G97" s="130">
        <f t="shared" si="3"/>
        <v>0</v>
      </c>
    </row>
    <row r="98" spans="1:7">
      <c r="A98" s="84"/>
      <c r="B98" s="7"/>
      <c r="C98" s="14"/>
      <c r="D98" s="72"/>
      <c r="E98" s="72"/>
      <c r="F98" s="18"/>
      <c r="G98" s="130"/>
    </row>
    <row r="99" spans="1:7" ht="15">
      <c r="A99" s="78"/>
      <c r="B99" s="7" t="s">
        <v>135</v>
      </c>
      <c r="C99" s="14"/>
      <c r="D99" s="72"/>
      <c r="E99" s="72"/>
      <c r="F99" s="18">
        <f>SUM(F93:F97)</f>
        <v>0</v>
      </c>
      <c r="G99" s="130">
        <f t="shared" si="3"/>
        <v>0</v>
      </c>
    </row>
    <row r="100" spans="1:7">
      <c r="A100" s="92"/>
      <c r="B100" s="33"/>
      <c r="C100" s="34"/>
      <c r="D100" s="72"/>
      <c r="E100" s="72"/>
      <c r="F100" s="18">
        <f t="shared" si="2"/>
        <v>0</v>
      </c>
      <c r="G100" s="130">
        <f t="shared" si="3"/>
        <v>0</v>
      </c>
    </row>
    <row r="101" spans="1:7">
      <c r="A101" s="100"/>
      <c r="B101" s="29"/>
      <c r="C101" s="30"/>
      <c r="D101" s="31"/>
      <c r="E101" s="31"/>
      <c r="F101" s="18"/>
      <c r="G101" s="130"/>
    </row>
    <row r="102" spans="1:7" ht="15">
      <c r="A102" s="100"/>
      <c r="B102" s="29" t="s">
        <v>136</v>
      </c>
      <c r="C102" s="30"/>
      <c r="D102" s="31"/>
      <c r="E102" s="31"/>
      <c r="F102" s="18">
        <f>SUM(F99+F90+F84)</f>
        <v>0</v>
      </c>
      <c r="G102" s="130">
        <f t="shared" si="3"/>
        <v>0</v>
      </c>
    </row>
    <row r="103" spans="1:7">
      <c r="A103" s="92"/>
      <c r="B103" s="33"/>
      <c r="C103" s="34"/>
      <c r="D103" s="35"/>
      <c r="E103" s="35"/>
      <c r="F103" s="18">
        <f t="shared" si="2"/>
        <v>0</v>
      </c>
      <c r="G103" s="130">
        <f t="shared" si="3"/>
        <v>0</v>
      </c>
    </row>
    <row r="104" spans="1:7" ht="13.9" customHeight="1">
      <c r="A104" s="122" t="s">
        <v>137</v>
      </c>
      <c r="B104" s="123"/>
      <c r="C104" s="123"/>
      <c r="D104" s="123"/>
      <c r="E104" s="123"/>
      <c r="F104" s="18">
        <f t="shared" si="2"/>
        <v>0</v>
      </c>
      <c r="G104" s="130">
        <f t="shared" si="3"/>
        <v>0</v>
      </c>
    </row>
    <row r="105" spans="1:7">
      <c r="A105" s="83" t="s">
        <v>17</v>
      </c>
      <c r="B105" s="7" t="s">
        <v>138</v>
      </c>
      <c r="C105" s="14"/>
      <c r="D105" s="53"/>
      <c r="E105" s="53"/>
      <c r="F105" s="18">
        <f t="shared" si="2"/>
        <v>0</v>
      </c>
      <c r="G105" s="130">
        <f t="shared" si="3"/>
        <v>0</v>
      </c>
    </row>
    <row r="106" spans="1:7">
      <c r="A106" s="83" t="s">
        <v>19</v>
      </c>
      <c r="B106" s="7" t="s">
        <v>25</v>
      </c>
      <c r="C106" s="14"/>
      <c r="D106" s="69"/>
      <c r="E106" s="69"/>
      <c r="F106" s="18">
        <f t="shared" si="2"/>
        <v>0</v>
      </c>
      <c r="G106" s="130">
        <f t="shared" si="3"/>
        <v>0</v>
      </c>
    </row>
    <row r="107" spans="1:7" ht="41.45">
      <c r="A107" s="94" t="s">
        <v>21</v>
      </c>
      <c r="B107" s="54" t="s">
        <v>27</v>
      </c>
      <c r="C107" s="10" t="s">
        <v>23</v>
      </c>
      <c r="D107" s="69">
        <f>12.36*1.1</f>
        <v>13.596</v>
      </c>
      <c r="E107" s="69"/>
      <c r="F107" s="18">
        <f t="shared" si="2"/>
        <v>0</v>
      </c>
      <c r="G107" s="130">
        <f t="shared" si="3"/>
        <v>0</v>
      </c>
    </row>
    <row r="108" spans="1:7" ht="55.15">
      <c r="A108" s="94" t="s">
        <v>131</v>
      </c>
      <c r="B108" s="54" t="s">
        <v>40</v>
      </c>
      <c r="C108" s="10" t="s">
        <v>31</v>
      </c>
      <c r="D108" s="69">
        <f>(((5.03*3)-1.47)*4+((4.64*3)-(1.47))*4)*1.1</f>
        <v>114.708</v>
      </c>
      <c r="E108" s="69"/>
      <c r="F108" s="18">
        <f t="shared" si="2"/>
        <v>0</v>
      </c>
      <c r="G108" s="130">
        <f t="shared" si="3"/>
        <v>0</v>
      </c>
    </row>
    <row r="109" spans="1:7">
      <c r="A109" s="83" t="s">
        <v>24</v>
      </c>
      <c r="B109" s="7" t="s">
        <v>42</v>
      </c>
      <c r="C109" s="10"/>
      <c r="D109" s="69"/>
      <c r="E109" s="69"/>
      <c r="F109" s="18">
        <f t="shared" si="2"/>
        <v>0</v>
      </c>
      <c r="G109" s="130">
        <f t="shared" si="3"/>
        <v>0</v>
      </c>
    </row>
    <row r="110" spans="1:7" ht="41.45">
      <c r="A110" s="84" t="s">
        <v>26</v>
      </c>
      <c r="B110" s="11" t="s">
        <v>44</v>
      </c>
      <c r="C110" s="10" t="s">
        <v>23</v>
      </c>
      <c r="D110" s="69">
        <f>((6.01*2)*2)*1.1</f>
        <v>26.444000000000003</v>
      </c>
      <c r="E110" s="69"/>
      <c r="F110" s="18">
        <f t="shared" si="2"/>
        <v>0</v>
      </c>
      <c r="G110" s="130">
        <f t="shared" si="3"/>
        <v>0</v>
      </c>
    </row>
    <row r="111" spans="1:7" ht="41.45">
      <c r="A111" s="84" t="s">
        <v>29</v>
      </c>
      <c r="B111" s="52" t="s">
        <v>46</v>
      </c>
      <c r="C111" s="10" t="s">
        <v>28</v>
      </c>
      <c r="D111" s="69">
        <f>(((6.01*2)*2)+(16*0.4)*2)</f>
        <v>36.840000000000003</v>
      </c>
      <c r="E111" s="69"/>
      <c r="F111" s="18">
        <f t="shared" si="2"/>
        <v>0</v>
      </c>
      <c r="G111" s="130">
        <f t="shared" si="3"/>
        <v>0</v>
      </c>
    </row>
    <row r="113" spans="1:7" ht="14.25">
      <c r="A113" s="78"/>
      <c r="B113" s="7" t="s">
        <v>139</v>
      </c>
      <c r="C113" s="14"/>
      <c r="D113" s="69"/>
      <c r="E113" s="69"/>
      <c r="F113" s="18">
        <f>SUM(F107:F111)</f>
        <v>0</v>
      </c>
      <c r="G113" s="130">
        <f t="shared" si="3"/>
        <v>0</v>
      </c>
    </row>
    <row r="114" spans="1:7">
      <c r="A114" s="92"/>
      <c r="B114" s="33"/>
      <c r="C114" s="34"/>
      <c r="D114" s="35"/>
      <c r="E114" s="35"/>
      <c r="F114" s="18">
        <f t="shared" si="2"/>
        <v>0</v>
      </c>
      <c r="G114" s="130">
        <f t="shared" si="3"/>
        <v>0</v>
      </c>
    </row>
    <row r="115" spans="1:7">
      <c r="A115" s="86" t="s">
        <v>66</v>
      </c>
      <c r="B115" s="7" t="s">
        <v>140</v>
      </c>
      <c r="C115" s="14"/>
      <c r="D115" s="69"/>
      <c r="E115" s="69"/>
      <c r="F115" s="18">
        <f t="shared" si="2"/>
        <v>0</v>
      </c>
      <c r="G115" s="130">
        <f t="shared" si="3"/>
        <v>0</v>
      </c>
    </row>
    <row r="116" spans="1:7">
      <c r="A116" s="86" t="s">
        <v>68</v>
      </c>
      <c r="B116" s="7" t="s">
        <v>141</v>
      </c>
      <c r="C116" s="14"/>
      <c r="D116" s="69"/>
      <c r="E116" s="69"/>
      <c r="F116" s="18">
        <f t="shared" si="2"/>
        <v>0</v>
      </c>
      <c r="G116" s="130">
        <f t="shared" si="3"/>
        <v>0</v>
      </c>
    </row>
    <row r="117" spans="1:7" ht="27.6">
      <c r="A117" s="84" t="s">
        <v>142</v>
      </c>
      <c r="B117" s="11" t="s">
        <v>143</v>
      </c>
      <c r="C117" s="10" t="s">
        <v>70</v>
      </c>
      <c r="D117" s="69">
        <v>1</v>
      </c>
      <c r="E117" s="69"/>
      <c r="F117" s="18">
        <f t="shared" si="2"/>
        <v>0</v>
      </c>
      <c r="G117" s="130">
        <f t="shared" si="3"/>
        <v>0</v>
      </c>
    </row>
    <row r="118" spans="1:7" ht="27.6">
      <c r="A118" s="84" t="s">
        <v>144</v>
      </c>
      <c r="B118" s="11" t="s">
        <v>145</v>
      </c>
      <c r="C118" s="10" t="s">
        <v>70</v>
      </c>
      <c r="D118" s="69">
        <v>1</v>
      </c>
      <c r="E118" s="69"/>
      <c r="F118" s="18">
        <f t="shared" si="2"/>
        <v>0</v>
      </c>
      <c r="G118" s="130">
        <f t="shared" si="3"/>
        <v>0</v>
      </c>
    </row>
    <row r="119" spans="1:7" ht="27.6">
      <c r="A119" s="84" t="s">
        <v>146</v>
      </c>
      <c r="B119" s="11" t="s">
        <v>147</v>
      </c>
      <c r="C119" s="10" t="s">
        <v>70</v>
      </c>
      <c r="D119" s="69">
        <v>1</v>
      </c>
      <c r="E119" s="69"/>
      <c r="F119" s="18">
        <f t="shared" si="2"/>
        <v>0</v>
      </c>
      <c r="G119" s="130">
        <f t="shared" si="3"/>
        <v>0</v>
      </c>
    </row>
    <row r="120" spans="1:7" ht="45.75" customHeight="1">
      <c r="A120" s="84" t="s">
        <v>148</v>
      </c>
      <c r="B120" s="11" t="s">
        <v>149</v>
      </c>
      <c r="C120" s="10" t="s">
        <v>70</v>
      </c>
      <c r="D120" s="69">
        <v>1</v>
      </c>
      <c r="E120" s="69"/>
      <c r="F120" s="18">
        <f t="shared" si="2"/>
        <v>0</v>
      </c>
      <c r="G120" s="130">
        <f t="shared" si="3"/>
        <v>0</v>
      </c>
    </row>
    <row r="121" spans="1:7">
      <c r="A121" s="89" t="s">
        <v>71</v>
      </c>
      <c r="B121" s="7" t="s">
        <v>67</v>
      </c>
      <c r="C121" s="14"/>
      <c r="D121" s="69"/>
      <c r="E121" s="69"/>
      <c r="F121" s="18">
        <f t="shared" si="2"/>
        <v>0</v>
      </c>
      <c r="G121" s="130">
        <f t="shared" si="3"/>
        <v>0</v>
      </c>
    </row>
    <row r="122" spans="1:7" ht="33" customHeight="1">
      <c r="A122" s="84" t="s">
        <v>150</v>
      </c>
      <c r="B122" s="11" t="s">
        <v>69</v>
      </c>
      <c r="C122" s="10" t="s">
        <v>70</v>
      </c>
      <c r="D122" s="69">
        <v>1</v>
      </c>
      <c r="E122" s="69"/>
      <c r="F122" s="18">
        <f t="shared" si="2"/>
        <v>0</v>
      </c>
      <c r="G122" s="130">
        <f t="shared" si="3"/>
        <v>0</v>
      </c>
    </row>
    <row r="123" spans="1:7" ht="41.45">
      <c r="A123" s="84" t="s">
        <v>151</v>
      </c>
      <c r="B123" s="1" t="s">
        <v>72</v>
      </c>
      <c r="C123" s="21" t="s">
        <v>3</v>
      </c>
      <c r="D123" s="69">
        <v>8</v>
      </c>
      <c r="E123" s="69"/>
      <c r="F123" s="18">
        <f t="shared" si="2"/>
        <v>0</v>
      </c>
      <c r="G123" s="130">
        <f t="shared" si="3"/>
        <v>0</v>
      </c>
    </row>
    <row r="124" spans="1:7">
      <c r="A124" s="84" t="s">
        <v>152</v>
      </c>
      <c r="B124" s="1" t="s">
        <v>80</v>
      </c>
      <c r="C124" s="21" t="s">
        <v>3</v>
      </c>
      <c r="D124" s="69">
        <v>8</v>
      </c>
      <c r="E124" s="69"/>
      <c r="F124" s="18">
        <f t="shared" si="2"/>
        <v>0</v>
      </c>
      <c r="G124" s="130">
        <f t="shared" si="3"/>
        <v>0</v>
      </c>
    </row>
    <row r="125" spans="1:7" ht="27.6">
      <c r="A125" s="84" t="s">
        <v>153</v>
      </c>
      <c r="B125" s="1" t="s">
        <v>82</v>
      </c>
      <c r="C125" s="21" t="s">
        <v>3</v>
      </c>
      <c r="D125" s="69">
        <v>8</v>
      </c>
      <c r="E125" s="69"/>
      <c r="F125" s="18">
        <f t="shared" si="2"/>
        <v>0</v>
      </c>
      <c r="G125" s="130">
        <f t="shared" si="3"/>
        <v>0</v>
      </c>
    </row>
    <row r="126" spans="1:7">
      <c r="A126" s="84" t="s">
        <v>154</v>
      </c>
      <c r="B126" s="1" t="s">
        <v>84</v>
      </c>
      <c r="C126" s="21" t="s">
        <v>3</v>
      </c>
      <c r="D126" s="69">
        <v>8</v>
      </c>
      <c r="E126" s="69"/>
      <c r="F126" s="18">
        <f t="shared" si="2"/>
        <v>0</v>
      </c>
      <c r="G126" s="130">
        <f t="shared" si="3"/>
        <v>0</v>
      </c>
    </row>
    <row r="127" spans="1:7">
      <c r="A127" s="84" t="s">
        <v>155</v>
      </c>
      <c r="B127" s="1" t="s">
        <v>88</v>
      </c>
      <c r="C127" s="21" t="s">
        <v>3</v>
      </c>
      <c r="D127" s="69">
        <v>8</v>
      </c>
      <c r="E127" s="69"/>
      <c r="F127" s="18">
        <f t="shared" si="2"/>
        <v>0</v>
      </c>
      <c r="G127" s="130">
        <f t="shared" si="3"/>
        <v>0</v>
      </c>
    </row>
    <row r="128" spans="1:7">
      <c r="A128" s="84" t="s">
        <v>156</v>
      </c>
      <c r="B128" s="1" t="s">
        <v>90</v>
      </c>
      <c r="C128" s="21" t="s">
        <v>3</v>
      </c>
      <c r="D128" s="69">
        <v>8</v>
      </c>
      <c r="E128" s="69"/>
      <c r="F128" s="18">
        <f t="shared" si="2"/>
        <v>0</v>
      </c>
      <c r="G128" s="130">
        <f t="shared" si="3"/>
        <v>0</v>
      </c>
    </row>
    <row r="129" spans="1:7">
      <c r="A129" s="84" t="s">
        <v>157</v>
      </c>
      <c r="B129" s="1" t="s">
        <v>158</v>
      </c>
      <c r="C129" s="21" t="s">
        <v>3</v>
      </c>
      <c r="D129" s="69">
        <v>1</v>
      </c>
      <c r="E129" s="69"/>
      <c r="F129" s="18">
        <f t="shared" si="2"/>
        <v>0</v>
      </c>
      <c r="G129" s="130">
        <f t="shared" si="3"/>
        <v>0</v>
      </c>
    </row>
    <row r="130" spans="1:7">
      <c r="A130" s="89"/>
      <c r="B130" s="7"/>
      <c r="C130" s="8"/>
      <c r="D130" s="69"/>
      <c r="E130" s="69"/>
      <c r="F130" s="18"/>
      <c r="G130" s="130"/>
    </row>
    <row r="131" spans="1:7" ht="15">
      <c r="A131" s="89"/>
      <c r="B131" s="7" t="s">
        <v>91</v>
      </c>
      <c r="C131" s="8"/>
      <c r="D131" s="69"/>
      <c r="E131" s="69"/>
      <c r="F131" s="18">
        <f>SUM(F117:F129)</f>
        <v>0</v>
      </c>
      <c r="G131" s="130">
        <f t="shared" si="3"/>
        <v>0</v>
      </c>
    </row>
    <row r="132" spans="1:7">
      <c r="A132" s="89"/>
      <c r="B132" s="7"/>
      <c r="C132" s="8"/>
      <c r="D132" s="69"/>
      <c r="E132" s="69"/>
      <c r="F132" s="18">
        <f t="shared" si="2"/>
        <v>0</v>
      </c>
      <c r="G132" s="130">
        <f t="shared" si="3"/>
        <v>0</v>
      </c>
    </row>
    <row r="133" spans="1:7">
      <c r="A133" s="89" t="s">
        <v>92</v>
      </c>
      <c r="B133" s="7" t="s">
        <v>93</v>
      </c>
      <c r="C133" s="8"/>
      <c r="D133" s="69"/>
      <c r="E133" s="69"/>
      <c r="F133" s="18">
        <f t="shared" si="2"/>
        <v>0</v>
      </c>
      <c r="G133" s="130">
        <f t="shared" si="3"/>
        <v>0</v>
      </c>
    </row>
    <row r="134" spans="1:7" ht="41.45">
      <c r="A134" s="78" t="s">
        <v>94</v>
      </c>
      <c r="B134" s="11" t="s">
        <v>95</v>
      </c>
      <c r="C134" s="14" t="s">
        <v>3</v>
      </c>
      <c r="D134" s="69">
        <v>4</v>
      </c>
      <c r="E134" s="69"/>
      <c r="F134" s="18">
        <f t="shared" si="2"/>
        <v>0</v>
      </c>
      <c r="G134" s="130">
        <f t="shared" si="3"/>
        <v>0</v>
      </c>
    </row>
    <row r="135" spans="1:7" ht="41.45">
      <c r="A135" s="78" t="s">
        <v>96</v>
      </c>
      <c r="B135" s="59" t="s">
        <v>159</v>
      </c>
      <c r="C135" s="60" t="s">
        <v>3</v>
      </c>
      <c r="D135" s="69">
        <v>8</v>
      </c>
      <c r="E135" s="69"/>
      <c r="F135" s="18">
        <f t="shared" ref="F135:F193" si="4">D135*E135</f>
        <v>0</v>
      </c>
      <c r="G135" s="130">
        <f t="shared" ref="G135:G195" si="5">F135/655.957</f>
        <v>0</v>
      </c>
    </row>
    <row r="136" spans="1:7" ht="27.6">
      <c r="A136" s="78" t="s">
        <v>98</v>
      </c>
      <c r="B136" s="59" t="s">
        <v>160</v>
      </c>
      <c r="C136" s="60" t="s">
        <v>3</v>
      </c>
      <c r="D136" s="69">
        <v>8</v>
      </c>
      <c r="E136" s="69"/>
      <c r="F136" s="18">
        <f t="shared" si="4"/>
        <v>0</v>
      </c>
      <c r="G136" s="130">
        <f t="shared" si="5"/>
        <v>0</v>
      </c>
    </row>
    <row r="137" spans="1:7" ht="27.6">
      <c r="A137" s="78" t="s">
        <v>100</v>
      </c>
      <c r="B137" s="59" t="s">
        <v>99</v>
      </c>
      <c r="C137" s="60" t="s">
        <v>3</v>
      </c>
      <c r="D137" s="69">
        <v>8</v>
      </c>
      <c r="E137" s="69"/>
      <c r="F137" s="18">
        <f t="shared" si="4"/>
        <v>0</v>
      </c>
      <c r="G137" s="130">
        <f t="shared" si="5"/>
        <v>0</v>
      </c>
    </row>
    <row r="138" spans="1:7" ht="27.6">
      <c r="A138" s="78" t="s">
        <v>102</v>
      </c>
      <c r="B138" s="59" t="s">
        <v>101</v>
      </c>
      <c r="C138" s="60" t="s">
        <v>3</v>
      </c>
      <c r="D138" s="69">
        <v>2</v>
      </c>
      <c r="E138" s="69"/>
      <c r="F138" s="18">
        <f t="shared" si="4"/>
        <v>0</v>
      </c>
      <c r="G138" s="130">
        <f t="shared" si="5"/>
        <v>0</v>
      </c>
    </row>
    <row r="139" spans="1:7" ht="41.45">
      <c r="A139" s="78" t="s">
        <v>104</v>
      </c>
      <c r="B139" s="23" t="s">
        <v>161</v>
      </c>
      <c r="C139" s="60" t="s">
        <v>3</v>
      </c>
      <c r="D139" s="69">
        <v>1</v>
      </c>
      <c r="E139" s="69"/>
      <c r="F139" s="18">
        <f t="shared" si="4"/>
        <v>0</v>
      </c>
      <c r="G139" s="130">
        <f t="shared" si="5"/>
        <v>0</v>
      </c>
    </row>
    <row r="140" spans="1:7" ht="27.6">
      <c r="A140" s="78" t="s">
        <v>106</v>
      </c>
      <c r="B140" s="23" t="s">
        <v>162</v>
      </c>
      <c r="C140" s="60" t="s">
        <v>110</v>
      </c>
      <c r="D140" s="69">
        <v>1</v>
      </c>
      <c r="E140" s="69"/>
      <c r="F140" s="18">
        <f t="shared" si="4"/>
        <v>0</v>
      </c>
      <c r="G140" s="130">
        <f t="shared" si="5"/>
        <v>0</v>
      </c>
    </row>
    <row r="141" spans="1:7">
      <c r="A141" s="92"/>
      <c r="B141" s="7"/>
      <c r="C141" s="39"/>
      <c r="D141" s="69"/>
      <c r="E141" s="69"/>
      <c r="F141" s="18"/>
      <c r="G141" s="130"/>
    </row>
    <row r="142" spans="1:7" ht="15">
      <c r="A142" s="92"/>
      <c r="B142" s="7" t="s">
        <v>113</v>
      </c>
      <c r="C142" s="39"/>
      <c r="D142" s="69"/>
      <c r="E142" s="69"/>
      <c r="F142" s="18">
        <f>SUM(F134:F140)</f>
        <v>0</v>
      </c>
      <c r="G142" s="130">
        <f t="shared" si="5"/>
        <v>0</v>
      </c>
    </row>
    <row r="143" spans="1:7">
      <c r="A143" s="89"/>
      <c r="B143" s="7"/>
      <c r="C143" s="8"/>
      <c r="D143" s="69"/>
      <c r="E143" s="69"/>
      <c r="F143" s="18">
        <f t="shared" si="4"/>
        <v>0</v>
      </c>
      <c r="G143" s="130">
        <f t="shared" si="5"/>
        <v>0</v>
      </c>
    </row>
    <row r="144" spans="1:7">
      <c r="A144" s="86" t="s">
        <v>114</v>
      </c>
      <c r="B144" s="7" t="s">
        <v>115</v>
      </c>
      <c r="C144" s="14"/>
      <c r="D144" s="69"/>
      <c r="E144" s="69"/>
      <c r="F144" s="18">
        <f t="shared" si="4"/>
        <v>0</v>
      </c>
      <c r="G144" s="130">
        <f t="shared" si="5"/>
        <v>0</v>
      </c>
    </row>
    <row r="145" spans="1:7" ht="49.5" customHeight="1">
      <c r="A145" s="84" t="s">
        <v>116</v>
      </c>
      <c r="B145" s="11" t="s">
        <v>117</v>
      </c>
      <c r="C145" s="14" t="s">
        <v>13</v>
      </c>
      <c r="D145" s="37">
        <v>1</v>
      </c>
      <c r="E145" s="37"/>
      <c r="F145" s="18">
        <f t="shared" si="4"/>
        <v>0</v>
      </c>
      <c r="G145" s="130">
        <f t="shared" si="5"/>
        <v>0</v>
      </c>
    </row>
    <row r="146" spans="1:7" ht="45.75" customHeight="1">
      <c r="A146" s="84" t="s">
        <v>118</v>
      </c>
      <c r="B146" s="56" t="s">
        <v>121</v>
      </c>
      <c r="C146" s="24" t="s">
        <v>23</v>
      </c>
      <c r="D146" s="69">
        <f>(((26.63*3)-(5.88))+((26.06*3)-(5.88)))*1.2</f>
        <v>175.572</v>
      </c>
      <c r="E146" s="69"/>
      <c r="F146" s="18">
        <f t="shared" si="4"/>
        <v>0</v>
      </c>
      <c r="G146" s="130">
        <f t="shared" si="5"/>
        <v>0</v>
      </c>
    </row>
    <row r="147" spans="1:7" ht="52.5" customHeight="1">
      <c r="A147" s="84" t="s">
        <v>120</v>
      </c>
      <c r="B147" s="56" t="s">
        <v>123</v>
      </c>
      <c r="C147" s="24" t="s">
        <v>23</v>
      </c>
      <c r="D147" s="69">
        <f>((1.44*4)+(1.65*4))*1.2</f>
        <v>14.831999999999999</v>
      </c>
      <c r="E147" s="69"/>
      <c r="F147" s="18">
        <f t="shared" si="4"/>
        <v>0</v>
      </c>
      <c r="G147" s="130">
        <f t="shared" si="5"/>
        <v>0</v>
      </c>
    </row>
    <row r="148" spans="1:7">
      <c r="A148" s="78"/>
      <c r="B148" s="7"/>
      <c r="C148" s="14"/>
      <c r="D148" s="69"/>
      <c r="E148" s="69"/>
      <c r="F148" s="18"/>
      <c r="G148" s="130"/>
    </row>
    <row r="149" spans="1:7" ht="14.25">
      <c r="A149" s="78"/>
      <c r="B149" s="7" t="s">
        <v>128</v>
      </c>
      <c r="C149" s="14"/>
      <c r="D149" s="53"/>
      <c r="E149" s="53"/>
      <c r="F149" s="18">
        <f>SUM(F145:F147)</f>
        <v>0</v>
      </c>
      <c r="G149" s="130">
        <f t="shared" si="5"/>
        <v>0</v>
      </c>
    </row>
    <row r="150" spans="1:7">
      <c r="A150" s="78"/>
      <c r="B150" s="7"/>
      <c r="C150" s="14"/>
      <c r="D150" s="3"/>
      <c r="E150" s="3"/>
      <c r="F150" s="18">
        <f t="shared" si="4"/>
        <v>0</v>
      </c>
      <c r="G150" s="130">
        <f t="shared" si="5"/>
        <v>0</v>
      </c>
    </row>
    <row r="151" spans="1:7" ht="31.5" customHeight="1">
      <c r="A151" s="100"/>
      <c r="B151" s="29"/>
      <c r="C151" s="30"/>
      <c r="D151" s="31"/>
      <c r="E151" s="31"/>
      <c r="F151" s="18"/>
      <c r="G151" s="130"/>
    </row>
    <row r="152" spans="1:7" ht="30.75" customHeight="1">
      <c r="A152" s="100"/>
      <c r="B152" s="29" t="s">
        <v>163</v>
      </c>
      <c r="C152" s="30"/>
      <c r="D152" s="31"/>
      <c r="E152" s="31"/>
      <c r="F152" s="18">
        <f>SUM(F149+F142+F131+F113)</f>
        <v>0</v>
      </c>
      <c r="G152" s="130">
        <f t="shared" si="5"/>
        <v>0</v>
      </c>
    </row>
    <row r="153" spans="1:7">
      <c r="A153" s="92"/>
      <c r="B153" s="33"/>
      <c r="C153" s="34"/>
      <c r="D153" s="35"/>
      <c r="E153" s="35"/>
      <c r="F153" s="18">
        <f t="shared" si="4"/>
        <v>0</v>
      </c>
      <c r="G153" s="130">
        <f t="shared" si="5"/>
        <v>0</v>
      </c>
    </row>
    <row r="154" spans="1:7">
      <c r="A154" s="122" t="s">
        <v>164</v>
      </c>
      <c r="B154" s="123"/>
      <c r="C154" s="123"/>
      <c r="D154" s="123"/>
      <c r="E154" s="123"/>
      <c r="F154" s="18">
        <f t="shared" si="4"/>
        <v>0</v>
      </c>
      <c r="G154" s="130">
        <f t="shared" si="5"/>
        <v>0</v>
      </c>
    </row>
    <row r="155" spans="1:7">
      <c r="A155" s="83" t="s">
        <v>17</v>
      </c>
      <c r="B155" s="7" t="s">
        <v>165</v>
      </c>
      <c r="C155" s="10"/>
      <c r="D155" s="2"/>
      <c r="E155" s="2"/>
      <c r="F155" s="18">
        <f t="shared" si="4"/>
        <v>0</v>
      </c>
      <c r="G155" s="130">
        <f t="shared" si="5"/>
        <v>0</v>
      </c>
    </row>
    <row r="156" spans="1:7">
      <c r="A156" s="83" t="s">
        <v>19</v>
      </c>
      <c r="B156" s="7" t="s">
        <v>166</v>
      </c>
      <c r="C156" s="10"/>
      <c r="D156" s="72"/>
      <c r="E156" s="72"/>
      <c r="F156" s="18">
        <f t="shared" si="4"/>
        <v>0</v>
      </c>
      <c r="G156" s="130">
        <f t="shared" si="5"/>
        <v>0</v>
      </c>
    </row>
    <row r="157" spans="1:7" ht="41.45">
      <c r="A157" s="84" t="s">
        <v>21</v>
      </c>
      <c r="B157" s="54" t="s">
        <v>35</v>
      </c>
      <c r="C157" s="10" t="s">
        <v>23</v>
      </c>
      <c r="D157" s="40">
        <f>(8.88+0.97)*1.1</f>
        <v>10.835000000000003</v>
      </c>
      <c r="E157" s="40"/>
      <c r="F157" s="18">
        <f t="shared" si="4"/>
        <v>0</v>
      </c>
      <c r="G157" s="130">
        <f t="shared" si="5"/>
        <v>0</v>
      </c>
    </row>
    <row r="158" spans="1:7" ht="41.45">
      <c r="A158" s="84" t="s">
        <v>131</v>
      </c>
      <c r="B158" s="54" t="s">
        <v>37</v>
      </c>
      <c r="C158" s="10" t="s">
        <v>38</v>
      </c>
      <c r="D158" s="69">
        <f>(7.32+3.12+3.6)*1.1</f>
        <v>15.444000000000003</v>
      </c>
      <c r="E158" s="69"/>
      <c r="F158" s="18">
        <f t="shared" si="4"/>
        <v>0</v>
      </c>
      <c r="G158" s="130">
        <f t="shared" si="5"/>
        <v>0</v>
      </c>
    </row>
    <row r="159" spans="1:7">
      <c r="A159" s="83" t="s">
        <v>24</v>
      </c>
      <c r="B159" s="70" t="s">
        <v>167</v>
      </c>
      <c r="C159" s="10"/>
      <c r="D159" s="69"/>
      <c r="E159" s="69"/>
      <c r="F159" s="18">
        <f t="shared" si="4"/>
        <v>0</v>
      </c>
      <c r="G159" s="130">
        <f t="shared" si="5"/>
        <v>0</v>
      </c>
    </row>
    <row r="160" spans="1:7" ht="41.45">
      <c r="A160" s="84" t="s">
        <v>26</v>
      </c>
      <c r="B160" s="11" t="s">
        <v>44</v>
      </c>
      <c r="C160" s="10" t="s">
        <v>23</v>
      </c>
      <c r="D160" s="69">
        <f>4.51*4.5</f>
        <v>20.294999999999998</v>
      </c>
      <c r="E160" s="69"/>
      <c r="F160" s="18">
        <f t="shared" si="4"/>
        <v>0</v>
      </c>
      <c r="G160" s="130">
        <f t="shared" si="5"/>
        <v>0</v>
      </c>
    </row>
    <row r="161" spans="1:7" ht="41.45">
      <c r="A161" s="84" t="s">
        <v>29</v>
      </c>
      <c r="B161" s="52" t="s">
        <v>46</v>
      </c>
      <c r="C161" s="10" t="s">
        <v>28</v>
      </c>
      <c r="D161" s="69">
        <f>((4.51*4.5)+(13.22*0.5))*1.2</f>
        <v>32.285999999999994</v>
      </c>
      <c r="E161" s="69"/>
      <c r="F161" s="18">
        <f t="shared" si="4"/>
        <v>0</v>
      </c>
      <c r="G161" s="130">
        <f t="shared" si="5"/>
        <v>0</v>
      </c>
    </row>
    <row r="162" spans="1:7">
      <c r="A162" s="89"/>
      <c r="B162" s="7"/>
      <c r="C162" s="8"/>
      <c r="D162" s="72"/>
      <c r="E162" s="72"/>
      <c r="F162" s="18"/>
      <c r="G162" s="130"/>
    </row>
    <row r="163" spans="1:7" ht="15">
      <c r="A163" s="78"/>
      <c r="B163" s="7" t="s">
        <v>47</v>
      </c>
      <c r="C163" s="14"/>
      <c r="D163" s="72"/>
      <c r="E163" s="72"/>
      <c r="F163" s="18">
        <f>SUM(F157:F161)</f>
        <v>0</v>
      </c>
      <c r="G163" s="130">
        <f t="shared" si="5"/>
        <v>0</v>
      </c>
    </row>
    <row r="164" spans="1:7">
      <c r="A164" s="78"/>
      <c r="B164" s="7"/>
      <c r="C164" s="14"/>
      <c r="D164" s="72"/>
      <c r="E164" s="72"/>
      <c r="F164" s="18">
        <f t="shared" si="4"/>
        <v>0</v>
      </c>
      <c r="G164" s="130">
        <f t="shared" si="5"/>
        <v>0</v>
      </c>
    </row>
    <row r="165" spans="1:7">
      <c r="A165" s="89" t="s">
        <v>48</v>
      </c>
      <c r="B165" s="7" t="s">
        <v>93</v>
      </c>
      <c r="C165" s="8"/>
      <c r="D165" s="72"/>
      <c r="E165" s="72"/>
      <c r="F165" s="18">
        <f t="shared" si="4"/>
        <v>0</v>
      </c>
      <c r="G165" s="130">
        <f t="shared" si="5"/>
        <v>0</v>
      </c>
    </row>
    <row r="166" spans="1:7" ht="41.45">
      <c r="A166" s="78" t="s">
        <v>50</v>
      </c>
      <c r="B166" s="59" t="s">
        <v>95</v>
      </c>
      <c r="C166" s="60" t="s">
        <v>3</v>
      </c>
      <c r="D166" s="69">
        <v>1</v>
      </c>
      <c r="E166" s="69"/>
      <c r="F166" s="18">
        <f t="shared" si="4"/>
        <v>0</v>
      </c>
      <c r="G166" s="130">
        <f t="shared" si="5"/>
        <v>0</v>
      </c>
    </row>
    <row r="167" spans="1:7" ht="27.6">
      <c r="A167" s="78" t="s">
        <v>59</v>
      </c>
      <c r="B167" s="59" t="s">
        <v>99</v>
      </c>
      <c r="C167" s="60" t="s">
        <v>3</v>
      </c>
      <c r="D167" s="69">
        <v>1</v>
      </c>
      <c r="E167" s="69"/>
      <c r="F167" s="18">
        <f t="shared" si="4"/>
        <v>0</v>
      </c>
      <c r="G167" s="130">
        <f t="shared" si="5"/>
        <v>0</v>
      </c>
    </row>
    <row r="168" spans="1:7" ht="41.45">
      <c r="A168" s="78" t="s">
        <v>168</v>
      </c>
      <c r="B168" s="59" t="s">
        <v>103</v>
      </c>
      <c r="C168" s="60" t="s">
        <v>3</v>
      </c>
      <c r="D168" s="69">
        <v>2</v>
      </c>
      <c r="E168" s="69"/>
      <c r="F168" s="18">
        <f t="shared" si="4"/>
        <v>0</v>
      </c>
      <c r="G168" s="130">
        <f t="shared" si="5"/>
        <v>0</v>
      </c>
    </row>
    <row r="169" spans="1:7" ht="27.6">
      <c r="A169" s="78" t="s">
        <v>169</v>
      </c>
      <c r="B169" s="63" t="s">
        <v>162</v>
      </c>
      <c r="C169" s="60" t="s">
        <v>110</v>
      </c>
      <c r="D169" s="69">
        <v>1</v>
      </c>
      <c r="E169" s="69"/>
      <c r="F169" s="18">
        <f t="shared" si="4"/>
        <v>0</v>
      </c>
      <c r="G169" s="130">
        <f t="shared" si="5"/>
        <v>0</v>
      </c>
    </row>
    <row r="170" spans="1:7">
      <c r="A170" s="80"/>
      <c r="B170" s="7"/>
      <c r="C170" s="39"/>
      <c r="D170" s="72"/>
      <c r="E170" s="72"/>
      <c r="F170" s="18"/>
      <c r="G170" s="130"/>
    </row>
    <row r="171" spans="1:7" ht="15">
      <c r="A171" s="89"/>
      <c r="B171" s="7" t="s">
        <v>134</v>
      </c>
      <c r="C171" s="8"/>
      <c r="D171" s="72"/>
      <c r="E171" s="72"/>
      <c r="F171" s="18">
        <f>SUM(F166:F169)</f>
        <v>0</v>
      </c>
      <c r="G171" s="130">
        <f t="shared" si="5"/>
        <v>0</v>
      </c>
    </row>
    <row r="172" spans="1:7">
      <c r="A172" s="89"/>
      <c r="B172" s="7"/>
      <c r="C172" s="8"/>
      <c r="D172" s="72"/>
      <c r="E172" s="72"/>
      <c r="F172" s="18">
        <f t="shared" si="4"/>
        <v>0</v>
      </c>
      <c r="G172" s="130">
        <f t="shared" si="5"/>
        <v>0</v>
      </c>
    </row>
    <row r="173" spans="1:7">
      <c r="A173" s="86" t="s">
        <v>66</v>
      </c>
      <c r="B173" s="7" t="s">
        <v>115</v>
      </c>
      <c r="C173" s="14"/>
      <c r="D173" s="72"/>
      <c r="E173" s="72"/>
      <c r="F173" s="18">
        <f t="shared" si="4"/>
        <v>0</v>
      </c>
      <c r="G173" s="130">
        <f t="shared" si="5"/>
        <v>0</v>
      </c>
    </row>
    <row r="174" spans="1:7" ht="41.45">
      <c r="A174" s="84" t="s">
        <v>68</v>
      </c>
      <c r="B174" s="11" t="s">
        <v>117</v>
      </c>
      <c r="C174" s="14" t="s">
        <v>13</v>
      </c>
      <c r="D174" s="37">
        <v>1</v>
      </c>
      <c r="E174" s="37"/>
      <c r="F174" s="18">
        <f t="shared" si="4"/>
        <v>0</v>
      </c>
      <c r="G174" s="130">
        <f t="shared" si="5"/>
        <v>0</v>
      </c>
    </row>
    <row r="175" spans="1:7" ht="41.45">
      <c r="A175" s="84" t="s">
        <v>71</v>
      </c>
      <c r="B175" s="11" t="s">
        <v>119</v>
      </c>
      <c r="C175" s="14" t="s">
        <v>23</v>
      </c>
      <c r="D175" s="69">
        <f>((11.76*3)-(2.94+2.88))*1.2</f>
        <v>35.351999999999997</v>
      </c>
      <c r="E175" s="69"/>
      <c r="F175" s="18">
        <f t="shared" si="4"/>
        <v>0</v>
      </c>
      <c r="G175" s="130">
        <f t="shared" si="5"/>
        <v>0</v>
      </c>
    </row>
    <row r="176" spans="1:7" ht="41.45">
      <c r="A176" s="84" t="s">
        <v>73</v>
      </c>
      <c r="B176" s="11" t="s">
        <v>121</v>
      </c>
      <c r="C176" s="24" t="s">
        <v>23</v>
      </c>
      <c r="D176" s="69">
        <f>((13.24*3)-(2.94+2.88))*1.2</f>
        <v>40.68</v>
      </c>
      <c r="E176" s="69"/>
      <c r="F176" s="18">
        <f t="shared" si="4"/>
        <v>0</v>
      </c>
      <c r="G176" s="130">
        <f t="shared" si="5"/>
        <v>0</v>
      </c>
    </row>
    <row r="177" spans="1:7" ht="41.45">
      <c r="A177" s="84" t="s">
        <v>75</v>
      </c>
      <c r="B177" s="56" t="s">
        <v>123</v>
      </c>
      <c r="C177" s="24" t="s">
        <v>23</v>
      </c>
      <c r="D177" s="69">
        <v>8.8800000000000008</v>
      </c>
      <c r="E177" s="69"/>
      <c r="F177" s="18">
        <f t="shared" si="4"/>
        <v>0</v>
      </c>
      <c r="G177" s="130">
        <f t="shared" si="5"/>
        <v>0</v>
      </c>
    </row>
    <row r="178" spans="1:7" ht="18.75" customHeight="1">
      <c r="A178" s="84" t="s">
        <v>77</v>
      </c>
      <c r="B178" s="23" t="s">
        <v>170</v>
      </c>
      <c r="C178" s="24" t="s">
        <v>23</v>
      </c>
      <c r="D178" s="69">
        <f>(2.88+(2.94)*2)*1.2</f>
        <v>10.511999999999999</v>
      </c>
      <c r="E178" s="69"/>
      <c r="F178" s="18">
        <f t="shared" si="4"/>
        <v>0</v>
      </c>
      <c r="G178" s="130">
        <f t="shared" si="5"/>
        <v>0</v>
      </c>
    </row>
    <row r="179" spans="1:7">
      <c r="A179" s="78"/>
      <c r="B179" s="7"/>
      <c r="C179" s="14"/>
      <c r="D179" s="72"/>
      <c r="E179" s="72"/>
      <c r="F179" s="18"/>
      <c r="G179" s="130"/>
    </row>
    <row r="180" spans="1:7" ht="15">
      <c r="A180" s="78"/>
      <c r="B180" s="7" t="s">
        <v>135</v>
      </c>
      <c r="C180" s="14"/>
      <c r="D180" s="72"/>
      <c r="E180" s="72"/>
      <c r="F180" s="18">
        <f>SUM(F174:F178)</f>
        <v>0</v>
      </c>
      <c r="G180" s="130">
        <f t="shared" si="5"/>
        <v>0</v>
      </c>
    </row>
    <row r="181" spans="1:7">
      <c r="A181" s="78"/>
      <c r="B181" s="7"/>
      <c r="C181" s="14"/>
      <c r="D181" s="72"/>
      <c r="E181" s="72"/>
      <c r="F181" s="18">
        <f t="shared" si="4"/>
        <v>0</v>
      </c>
      <c r="G181" s="130">
        <f t="shared" si="5"/>
        <v>0</v>
      </c>
    </row>
    <row r="182" spans="1:7">
      <c r="A182" s="100"/>
      <c r="B182" s="29"/>
      <c r="C182" s="30"/>
      <c r="D182" s="31"/>
      <c r="E182" s="31"/>
      <c r="F182" s="18"/>
      <c r="G182" s="130"/>
    </row>
    <row r="183" spans="1:7" ht="15">
      <c r="A183" s="100"/>
      <c r="B183" s="29" t="s">
        <v>171</v>
      </c>
      <c r="C183" s="30"/>
      <c r="D183" s="31"/>
      <c r="E183" s="31"/>
      <c r="F183" s="18">
        <f>SUM(F180+F171+F163)</f>
        <v>0</v>
      </c>
      <c r="G183" s="130">
        <f t="shared" si="5"/>
        <v>0</v>
      </c>
    </row>
    <row r="184" spans="1:7">
      <c r="A184" s="89"/>
      <c r="B184" s="7"/>
      <c r="C184" s="8"/>
      <c r="D184" s="106"/>
      <c r="E184" s="106"/>
      <c r="F184" s="18">
        <f t="shared" si="4"/>
        <v>0</v>
      </c>
      <c r="G184" s="130">
        <f t="shared" si="5"/>
        <v>0</v>
      </c>
    </row>
    <row r="185" spans="1:7">
      <c r="A185" s="108"/>
      <c r="B185" s="109"/>
      <c r="C185" s="110"/>
      <c r="D185" s="111"/>
      <c r="E185" s="111"/>
      <c r="F185" s="18"/>
      <c r="G185" s="130"/>
    </row>
    <row r="186" spans="1:7" ht="15">
      <c r="A186" s="92"/>
      <c r="B186" s="124"/>
      <c r="C186" s="124"/>
      <c r="D186" s="124"/>
      <c r="E186" s="124"/>
      <c r="F186" s="18">
        <f t="shared" si="4"/>
        <v>0</v>
      </c>
      <c r="G186" s="130">
        <f t="shared" si="5"/>
        <v>0</v>
      </c>
    </row>
    <row r="187" spans="1:7" ht="35.25" customHeight="1">
      <c r="A187" s="155" t="s">
        <v>172</v>
      </c>
      <c r="B187" s="156"/>
      <c r="C187" s="156"/>
      <c r="D187" s="156"/>
      <c r="E187" s="157"/>
      <c r="F187" s="18">
        <f t="shared" si="4"/>
        <v>0</v>
      </c>
      <c r="G187" s="130">
        <f t="shared" si="5"/>
        <v>0</v>
      </c>
    </row>
    <row r="188" spans="1:7" ht="35.25" customHeight="1">
      <c r="A188" s="89" t="s">
        <v>17</v>
      </c>
      <c r="B188" s="33" t="s">
        <v>173</v>
      </c>
      <c r="C188" s="39"/>
      <c r="D188" s="37"/>
      <c r="E188" s="129"/>
      <c r="F188" s="18">
        <f t="shared" si="4"/>
        <v>0</v>
      </c>
      <c r="G188" s="130">
        <f t="shared" si="5"/>
        <v>0</v>
      </c>
    </row>
    <row r="189" spans="1:7" ht="35.25" customHeight="1">
      <c r="A189" s="80" t="s">
        <v>19</v>
      </c>
      <c r="B189" s="55" t="s">
        <v>174</v>
      </c>
      <c r="C189" s="39" t="s">
        <v>3</v>
      </c>
      <c r="D189" s="37">
        <v>9</v>
      </c>
      <c r="E189" s="37"/>
      <c r="F189" s="18">
        <f t="shared" si="4"/>
        <v>0</v>
      </c>
      <c r="G189" s="130">
        <f t="shared" si="5"/>
        <v>0</v>
      </c>
    </row>
    <row r="190" spans="1:7" ht="27.6">
      <c r="A190" s="80" t="s">
        <v>24</v>
      </c>
      <c r="B190" s="47" t="s">
        <v>175</v>
      </c>
      <c r="C190" s="39" t="s">
        <v>3</v>
      </c>
      <c r="D190" s="37">
        <v>9</v>
      </c>
      <c r="E190" s="37"/>
      <c r="F190" s="18">
        <f t="shared" si="4"/>
        <v>0</v>
      </c>
      <c r="G190" s="130">
        <f t="shared" si="5"/>
        <v>0</v>
      </c>
    </row>
    <row r="191" spans="1:7" ht="27.6">
      <c r="A191" s="80" t="s">
        <v>41</v>
      </c>
      <c r="B191" s="45" t="s">
        <v>176</v>
      </c>
      <c r="C191" s="39" t="s">
        <v>13</v>
      </c>
      <c r="D191" s="37">
        <v>1</v>
      </c>
      <c r="E191" s="37"/>
      <c r="F191" s="18">
        <f t="shared" si="4"/>
        <v>0</v>
      </c>
      <c r="G191" s="130">
        <f t="shared" si="5"/>
        <v>0</v>
      </c>
    </row>
    <row r="192" spans="1:7">
      <c r="A192" s="89" t="s">
        <v>48</v>
      </c>
      <c r="B192" s="64" t="s">
        <v>177</v>
      </c>
      <c r="C192" s="39"/>
      <c r="D192" s="37"/>
      <c r="E192" s="37"/>
      <c r="F192" s="18">
        <f t="shared" si="4"/>
        <v>0</v>
      </c>
      <c r="G192" s="130">
        <f t="shared" si="5"/>
        <v>0</v>
      </c>
    </row>
    <row r="193" spans="1:7" ht="30">
      <c r="A193" s="78" t="s">
        <v>50</v>
      </c>
      <c r="B193" s="55" t="s">
        <v>178</v>
      </c>
      <c r="C193" s="39" t="s">
        <v>3</v>
      </c>
      <c r="D193" s="37">
        <v>2</v>
      </c>
      <c r="E193" s="37"/>
      <c r="F193" s="18">
        <f t="shared" si="4"/>
        <v>0</v>
      </c>
      <c r="G193" s="130">
        <f t="shared" si="5"/>
        <v>0</v>
      </c>
    </row>
    <row r="194" spans="1:7">
      <c r="A194" s="80"/>
      <c r="B194" s="7"/>
      <c r="C194" s="39"/>
      <c r="D194" s="37"/>
      <c r="E194" s="37"/>
      <c r="F194" s="18"/>
      <c r="G194" s="130"/>
    </row>
    <row r="195" spans="1:7" ht="14.25">
      <c r="A195" s="80"/>
      <c r="B195" s="7" t="s">
        <v>139</v>
      </c>
      <c r="C195" s="39"/>
      <c r="D195" s="37"/>
      <c r="E195" s="37"/>
      <c r="F195" s="18">
        <f>SUM(F189:F193)</f>
        <v>0</v>
      </c>
      <c r="G195" s="130">
        <f t="shared" si="5"/>
        <v>0</v>
      </c>
    </row>
    <row r="196" spans="1:7">
      <c r="A196" s="80"/>
      <c r="B196" s="7"/>
      <c r="C196" s="39"/>
      <c r="D196" s="37"/>
      <c r="E196" s="37"/>
      <c r="F196" s="18">
        <f t="shared" ref="F196:F259" si="6">D196*E196</f>
        <v>0</v>
      </c>
      <c r="G196" s="130">
        <f t="shared" ref="G196:G259" si="7">F196/655.957</f>
        <v>0</v>
      </c>
    </row>
    <row r="197" spans="1:7">
      <c r="A197" s="100"/>
      <c r="B197" s="29"/>
      <c r="C197" s="30"/>
      <c r="D197" s="31"/>
      <c r="E197" s="31"/>
      <c r="F197" s="18"/>
      <c r="G197" s="130"/>
    </row>
    <row r="198" spans="1:7" ht="15">
      <c r="A198" s="100"/>
      <c r="B198" s="29" t="s">
        <v>179</v>
      </c>
      <c r="C198" s="30"/>
      <c r="D198" s="31"/>
      <c r="E198" s="31"/>
      <c r="F198" s="18">
        <f>SUM(F195)</f>
        <v>0</v>
      </c>
      <c r="G198" s="130">
        <f t="shared" si="7"/>
        <v>0</v>
      </c>
    </row>
    <row r="199" spans="1:7">
      <c r="A199" s="112"/>
      <c r="B199" s="113"/>
      <c r="C199" s="114"/>
      <c r="D199" s="115"/>
      <c r="E199" s="115"/>
      <c r="F199" s="18">
        <f t="shared" si="6"/>
        <v>0</v>
      </c>
      <c r="G199" s="130">
        <f t="shared" si="7"/>
        <v>0</v>
      </c>
    </row>
    <row r="200" spans="1:7" ht="13.9" customHeight="1">
      <c r="A200" s="120"/>
      <c r="B200" s="120" t="s">
        <v>180</v>
      </c>
      <c r="C200" s="121"/>
      <c r="D200" s="121"/>
      <c r="E200" s="121"/>
      <c r="F200" s="18">
        <f t="shared" si="6"/>
        <v>0</v>
      </c>
      <c r="G200" s="130">
        <f t="shared" si="7"/>
        <v>0</v>
      </c>
    </row>
    <row r="201" spans="1:7">
      <c r="A201" s="86" t="s">
        <v>17</v>
      </c>
      <c r="B201" s="7" t="s">
        <v>181</v>
      </c>
      <c r="C201" s="14"/>
      <c r="D201" s="37"/>
      <c r="E201" s="37"/>
      <c r="F201" s="18">
        <f t="shared" si="6"/>
        <v>0</v>
      </c>
      <c r="G201" s="130">
        <f t="shared" si="7"/>
        <v>0</v>
      </c>
    </row>
    <row r="202" spans="1:7" ht="41.45">
      <c r="A202" s="84" t="s">
        <v>19</v>
      </c>
      <c r="B202" s="11" t="s">
        <v>182</v>
      </c>
      <c r="C202" s="14" t="s">
        <v>183</v>
      </c>
      <c r="D202" s="37">
        <f>(201.34*0.45*0.15)*1.2</f>
        <v>16.308540000000001</v>
      </c>
      <c r="E202" s="37"/>
      <c r="F202" s="18">
        <f t="shared" si="6"/>
        <v>0</v>
      </c>
      <c r="G202" s="130">
        <f t="shared" si="7"/>
        <v>0</v>
      </c>
    </row>
    <row r="203" spans="1:7" ht="27.6">
      <c r="A203" s="84" t="s">
        <v>24</v>
      </c>
      <c r="B203" s="11" t="s">
        <v>184</v>
      </c>
      <c r="C203" s="14" t="s">
        <v>23</v>
      </c>
      <c r="D203" s="37">
        <f>201.34*0.45*2+(201.34*0.15*2)</f>
        <v>241.608</v>
      </c>
      <c r="E203" s="37"/>
      <c r="F203" s="18">
        <f t="shared" si="6"/>
        <v>0</v>
      </c>
      <c r="G203" s="130">
        <f t="shared" si="7"/>
        <v>0</v>
      </c>
    </row>
    <row r="204" spans="1:7" ht="41.25" customHeight="1">
      <c r="A204" s="84" t="s">
        <v>41</v>
      </c>
      <c r="B204" s="56" t="s">
        <v>185</v>
      </c>
      <c r="C204" s="24" t="s">
        <v>23</v>
      </c>
      <c r="D204" s="37">
        <f>(((201.34*2.5)-(16.8))*2)*1.2</f>
        <v>1167.72</v>
      </c>
      <c r="E204" s="37"/>
      <c r="F204" s="18">
        <f t="shared" si="6"/>
        <v>0</v>
      </c>
      <c r="G204" s="130">
        <f t="shared" si="7"/>
        <v>0</v>
      </c>
    </row>
    <row r="205" spans="1:7">
      <c r="A205" s="84" t="s">
        <v>186</v>
      </c>
      <c r="B205" s="23" t="s">
        <v>187</v>
      </c>
      <c r="C205" s="24" t="s">
        <v>23</v>
      </c>
      <c r="D205" s="37">
        <f>(4.94*1.7*4)*1.2</f>
        <v>40.310399999999994</v>
      </c>
      <c r="E205" s="37"/>
      <c r="F205" s="18">
        <f t="shared" si="6"/>
        <v>0</v>
      </c>
      <c r="G205" s="130">
        <f t="shared" si="7"/>
        <v>0</v>
      </c>
    </row>
    <row r="206" spans="1:7">
      <c r="A206" s="78"/>
      <c r="B206" s="7"/>
      <c r="C206" s="14"/>
      <c r="D206" s="37"/>
      <c r="E206" s="37"/>
      <c r="F206" s="18"/>
      <c r="G206" s="130"/>
    </row>
    <row r="207" spans="1:7" ht="14.25">
      <c r="A207" s="78"/>
      <c r="B207" s="7" t="s">
        <v>139</v>
      </c>
      <c r="C207" s="14"/>
      <c r="D207" s="37"/>
      <c r="E207" s="37"/>
      <c r="F207" s="18">
        <f>SUM(F202:F205)</f>
        <v>0</v>
      </c>
      <c r="G207" s="130">
        <f t="shared" si="7"/>
        <v>0</v>
      </c>
    </row>
    <row r="208" spans="1:7">
      <c r="A208" s="78"/>
      <c r="B208" s="7"/>
      <c r="C208" s="14"/>
      <c r="D208" s="3"/>
      <c r="E208" s="3"/>
      <c r="F208" s="18">
        <f t="shared" si="6"/>
        <v>0</v>
      </c>
      <c r="G208" s="130">
        <f t="shared" si="7"/>
        <v>0</v>
      </c>
    </row>
    <row r="209" spans="1:7">
      <c r="A209" s="100"/>
      <c r="B209" s="29"/>
      <c r="C209" s="30"/>
      <c r="D209" s="31"/>
      <c r="E209" s="31"/>
      <c r="F209" s="18"/>
      <c r="G209" s="130"/>
    </row>
    <row r="210" spans="1:7" ht="15">
      <c r="A210" s="100"/>
      <c r="B210" s="29" t="s">
        <v>188</v>
      </c>
      <c r="C210" s="30"/>
      <c r="D210" s="31"/>
      <c r="E210" s="31"/>
      <c r="F210" s="18">
        <f>SUM(F207)</f>
        <v>0</v>
      </c>
      <c r="G210" s="130">
        <f t="shared" si="7"/>
        <v>0</v>
      </c>
    </row>
    <row r="211" spans="1:7">
      <c r="A211" s="89"/>
      <c r="B211" s="7"/>
      <c r="C211" s="8"/>
      <c r="D211" s="106"/>
      <c r="E211" s="106"/>
      <c r="F211" s="18">
        <f t="shared" si="6"/>
        <v>0</v>
      </c>
      <c r="G211" s="130">
        <f t="shared" si="7"/>
        <v>0</v>
      </c>
    </row>
    <row r="212" spans="1:7" ht="13.9" customHeight="1">
      <c r="A212" s="122"/>
      <c r="B212" s="122" t="s">
        <v>189</v>
      </c>
      <c r="C212" s="123"/>
      <c r="D212" s="123"/>
      <c r="E212" s="123"/>
      <c r="F212" s="18">
        <f t="shared" si="6"/>
        <v>0</v>
      </c>
      <c r="G212" s="130">
        <f t="shared" si="7"/>
        <v>0</v>
      </c>
    </row>
    <row r="213" spans="1:7">
      <c r="A213" s="83" t="s">
        <v>48</v>
      </c>
      <c r="B213" s="65" t="s">
        <v>190</v>
      </c>
      <c r="C213" s="10"/>
      <c r="D213" s="37"/>
      <c r="E213" s="37"/>
      <c r="F213" s="18">
        <f t="shared" si="6"/>
        <v>0</v>
      </c>
      <c r="G213" s="130">
        <f t="shared" si="7"/>
        <v>0</v>
      </c>
    </row>
    <row r="214" spans="1:7" ht="16.149999999999999">
      <c r="A214" s="84" t="s">
        <v>50</v>
      </c>
      <c r="B214" s="11" t="s">
        <v>191</v>
      </c>
      <c r="C214" s="10" t="s">
        <v>192</v>
      </c>
      <c r="D214" s="37">
        <f>(0.4*0.4*0.6*36)*1.2</f>
        <v>4.1472000000000007</v>
      </c>
      <c r="E214" s="37"/>
      <c r="F214" s="18">
        <f t="shared" si="6"/>
        <v>0</v>
      </c>
      <c r="G214" s="130">
        <f t="shared" si="7"/>
        <v>0</v>
      </c>
    </row>
    <row r="215" spans="1:7" ht="27.6">
      <c r="A215" s="84" t="s">
        <v>59</v>
      </c>
      <c r="B215" s="11" t="s">
        <v>193</v>
      </c>
      <c r="C215" s="10" t="s">
        <v>192</v>
      </c>
      <c r="D215" s="37">
        <f>D214-(D220+D221)</f>
        <v>1.620000000000001</v>
      </c>
      <c r="E215" s="37"/>
      <c r="F215" s="18">
        <f t="shared" si="6"/>
        <v>0</v>
      </c>
      <c r="G215" s="130">
        <f t="shared" si="7"/>
        <v>0</v>
      </c>
    </row>
    <row r="216" spans="1:7">
      <c r="A216" s="88"/>
      <c r="B216" s="7"/>
      <c r="C216" s="14"/>
      <c r="D216" s="69"/>
      <c r="E216" s="69"/>
      <c r="F216" s="18"/>
      <c r="G216" s="130"/>
    </row>
    <row r="217" spans="1:7">
      <c r="A217" s="88"/>
      <c r="B217" s="7" t="s">
        <v>194</v>
      </c>
      <c r="C217" s="14"/>
      <c r="D217" s="69"/>
      <c r="E217" s="69"/>
      <c r="F217" s="18">
        <f>SUM(F214:F215)</f>
        <v>0</v>
      </c>
      <c r="G217" s="130">
        <f t="shared" si="7"/>
        <v>0</v>
      </c>
    </row>
    <row r="218" spans="1:7">
      <c r="A218" s="89"/>
      <c r="B218" s="7"/>
      <c r="C218" s="8"/>
      <c r="D218" s="106"/>
      <c r="E218" s="106"/>
      <c r="F218" s="18">
        <f t="shared" si="6"/>
        <v>0</v>
      </c>
      <c r="G218" s="130">
        <f t="shared" si="7"/>
        <v>0</v>
      </c>
    </row>
    <row r="219" spans="1:7">
      <c r="A219" s="83" t="s">
        <v>66</v>
      </c>
      <c r="B219" s="65" t="s">
        <v>195</v>
      </c>
      <c r="C219" s="10"/>
      <c r="D219" s="37"/>
      <c r="E219" s="37"/>
      <c r="F219" s="18">
        <f t="shared" si="6"/>
        <v>0</v>
      </c>
      <c r="G219" s="130">
        <f t="shared" si="7"/>
        <v>0</v>
      </c>
    </row>
    <row r="220" spans="1:7" ht="27.6">
      <c r="A220" s="83" t="s">
        <v>68</v>
      </c>
      <c r="B220" s="32" t="s">
        <v>196</v>
      </c>
      <c r="C220" s="10" t="s">
        <v>183</v>
      </c>
      <c r="D220" s="37">
        <f>+(0.3*0.3*0.05*36)*1.2</f>
        <v>0.19439999999999996</v>
      </c>
      <c r="E220" s="37"/>
      <c r="F220" s="18">
        <f t="shared" si="6"/>
        <v>0</v>
      </c>
      <c r="G220" s="130">
        <f t="shared" si="7"/>
        <v>0</v>
      </c>
    </row>
    <row r="221" spans="1:7" ht="41.45">
      <c r="A221" s="83" t="s">
        <v>71</v>
      </c>
      <c r="B221" s="32" t="s">
        <v>197</v>
      </c>
      <c r="C221" s="10" t="s">
        <v>183</v>
      </c>
      <c r="D221" s="37">
        <f>(0.3*0.3*0.6*36)*1.2</f>
        <v>2.3327999999999998</v>
      </c>
      <c r="E221" s="37"/>
      <c r="F221" s="18">
        <f t="shared" si="6"/>
        <v>0</v>
      </c>
      <c r="G221" s="130">
        <f t="shared" si="7"/>
        <v>0</v>
      </c>
    </row>
    <row r="222" spans="1:7">
      <c r="A222" s="88"/>
      <c r="B222" s="7"/>
      <c r="C222" s="14"/>
      <c r="D222" s="69"/>
      <c r="E222" s="69"/>
      <c r="F222" s="18"/>
      <c r="G222" s="130"/>
    </row>
    <row r="223" spans="1:7">
      <c r="A223" s="88"/>
      <c r="B223" s="7" t="s">
        <v>194</v>
      </c>
      <c r="C223" s="14"/>
      <c r="D223" s="69"/>
      <c r="E223" s="69"/>
      <c r="F223" s="18">
        <f>SUM(F220:F221)</f>
        <v>0</v>
      </c>
      <c r="G223" s="130">
        <f t="shared" si="7"/>
        <v>0</v>
      </c>
    </row>
    <row r="224" spans="1:7">
      <c r="A224" s="89"/>
      <c r="B224" s="7"/>
      <c r="C224" s="8"/>
      <c r="D224" s="106"/>
      <c r="E224" s="106"/>
      <c r="F224" s="18">
        <f t="shared" si="6"/>
        <v>0</v>
      </c>
      <c r="G224" s="130">
        <f t="shared" si="7"/>
        <v>0</v>
      </c>
    </row>
    <row r="225" spans="1:7">
      <c r="A225" s="83" t="s">
        <v>94</v>
      </c>
      <c r="B225" s="7" t="s">
        <v>198</v>
      </c>
      <c r="C225" s="10"/>
      <c r="D225" s="69"/>
      <c r="E225" s="69"/>
      <c r="F225" s="18">
        <f t="shared" si="6"/>
        <v>0</v>
      </c>
      <c r="G225" s="130">
        <f t="shared" si="7"/>
        <v>0</v>
      </c>
    </row>
    <row r="226" spans="1:7" ht="69">
      <c r="A226" s="83" t="s">
        <v>96</v>
      </c>
      <c r="B226" s="11" t="s">
        <v>199</v>
      </c>
      <c r="C226" s="10" t="s">
        <v>38</v>
      </c>
      <c r="D226" s="69">
        <f>99.1*1.2</f>
        <v>118.91999999999999</v>
      </c>
      <c r="E226" s="69"/>
      <c r="F226" s="18">
        <f t="shared" si="6"/>
        <v>0</v>
      </c>
      <c r="G226" s="130">
        <f t="shared" si="7"/>
        <v>0</v>
      </c>
    </row>
    <row r="227" spans="1:7" ht="55.15">
      <c r="A227" s="83" t="s">
        <v>98</v>
      </c>
      <c r="B227" s="11" t="s">
        <v>200</v>
      </c>
      <c r="C227" s="10" t="s">
        <v>3</v>
      </c>
      <c r="D227" s="69">
        <v>3</v>
      </c>
      <c r="E227" s="69"/>
      <c r="F227" s="18">
        <f t="shared" si="6"/>
        <v>0</v>
      </c>
      <c r="G227" s="130">
        <f t="shared" si="7"/>
        <v>0</v>
      </c>
    </row>
    <row r="228" spans="1:7" ht="55.15">
      <c r="A228" s="83" t="s">
        <v>100</v>
      </c>
      <c r="B228" s="32" t="s">
        <v>201</v>
      </c>
      <c r="C228" s="10" t="s">
        <v>38</v>
      </c>
      <c r="D228" s="69">
        <f>36*4</f>
        <v>144</v>
      </c>
      <c r="E228" s="69"/>
      <c r="F228" s="18">
        <f t="shared" si="6"/>
        <v>0</v>
      </c>
      <c r="G228" s="130">
        <f t="shared" si="7"/>
        <v>0</v>
      </c>
    </row>
    <row r="229" spans="1:7">
      <c r="A229" s="88"/>
      <c r="B229" s="7"/>
      <c r="C229" s="14"/>
      <c r="D229" s="69"/>
      <c r="E229" s="69"/>
      <c r="F229" s="18"/>
      <c r="G229" s="130"/>
    </row>
    <row r="230" spans="1:7" ht="14.25">
      <c r="A230" s="88"/>
      <c r="B230" s="7" t="s">
        <v>134</v>
      </c>
      <c r="C230" s="14"/>
      <c r="D230" s="69"/>
      <c r="E230" s="69"/>
      <c r="F230" s="18">
        <f>SUM(F226:F228)</f>
        <v>0</v>
      </c>
      <c r="G230" s="130">
        <f t="shared" si="7"/>
        <v>0</v>
      </c>
    </row>
    <row r="231" spans="1:7">
      <c r="A231" s="88"/>
      <c r="B231" s="7"/>
      <c r="C231" s="14"/>
      <c r="D231" s="69"/>
      <c r="E231" s="69"/>
      <c r="F231" s="18">
        <f t="shared" si="6"/>
        <v>0</v>
      </c>
      <c r="G231" s="130">
        <f t="shared" si="7"/>
        <v>0</v>
      </c>
    </row>
    <row r="232" spans="1:7">
      <c r="A232" s="100"/>
      <c r="B232" s="29"/>
      <c r="C232" s="30"/>
      <c r="D232" s="31"/>
      <c r="E232" s="31"/>
      <c r="F232" s="18"/>
      <c r="G232" s="130"/>
    </row>
    <row r="233" spans="1:7" ht="15">
      <c r="A233" s="100"/>
      <c r="B233" s="29" t="s">
        <v>202</v>
      </c>
      <c r="C233" s="30"/>
      <c r="D233" s="31"/>
      <c r="E233" s="31"/>
      <c r="F233" s="18">
        <f>SUM(F230+F223+F217)</f>
        <v>0</v>
      </c>
      <c r="G233" s="130">
        <f t="shared" si="7"/>
        <v>0</v>
      </c>
    </row>
    <row r="234" spans="1:7" ht="15">
      <c r="A234" s="89"/>
      <c r="B234" s="7"/>
      <c r="C234" s="8"/>
      <c r="D234" s="106"/>
      <c r="E234" s="106"/>
      <c r="F234" s="18">
        <f t="shared" si="6"/>
        <v>0</v>
      </c>
      <c r="G234" s="130">
        <f t="shared" si="7"/>
        <v>0</v>
      </c>
    </row>
    <row r="235" spans="1:7" ht="24.75" customHeight="1">
      <c r="A235" s="158" t="s">
        <v>203</v>
      </c>
      <c r="B235" s="159"/>
      <c r="C235" s="159"/>
      <c r="D235" s="159"/>
      <c r="E235" s="160"/>
      <c r="F235" s="18">
        <f t="shared" si="6"/>
        <v>0</v>
      </c>
      <c r="G235" s="130">
        <f t="shared" si="7"/>
        <v>0</v>
      </c>
    </row>
    <row r="236" spans="1:7" ht="15">
      <c r="A236" s="86" t="s">
        <v>17</v>
      </c>
      <c r="B236" s="7" t="s">
        <v>204</v>
      </c>
      <c r="C236" s="14"/>
      <c r="D236" s="72"/>
      <c r="E236" s="72"/>
      <c r="F236" s="18">
        <f t="shared" si="6"/>
        <v>0</v>
      </c>
      <c r="G236" s="130">
        <f t="shared" si="7"/>
        <v>0</v>
      </c>
    </row>
    <row r="237" spans="1:7">
      <c r="A237" s="84" t="s">
        <v>19</v>
      </c>
      <c r="B237" s="11" t="s">
        <v>205</v>
      </c>
      <c r="C237" s="10" t="s">
        <v>13</v>
      </c>
      <c r="D237" s="69">
        <v>1</v>
      </c>
      <c r="E237" s="69"/>
      <c r="F237" s="18">
        <f t="shared" si="6"/>
        <v>0</v>
      </c>
      <c r="G237" s="130">
        <f t="shared" si="7"/>
        <v>0</v>
      </c>
    </row>
    <row r="238" spans="1:7" ht="16.149999999999999">
      <c r="A238" s="84" t="s">
        <v>24</v>
      </c>
      <c r="B238" s="11" t="s">
        <v>206</v>
      </c>
      <c r="C238" s="10" t="s">
        <v>192</v>
      </c>
      <c r="D238" s="40">
        <f>((14.8*0.5*1)+(1*1*1*4))*1.2</f>
        <v>13.68</v>
      </c>
      <c r="E238" s="40"/>
      <c r="F238" s="18">
        <f t="shared" si="6"/>
        <v>0</v>
      </c>
      <c r="G238" s="130">
        <f t="shared" si="7"/>
        <v>0</v>
      </c>
    </row>
    <row r="239" spans="1:7" ht="27.6">
      <c r="A239" s="84" t="s">
        <v>41</v>
      </c>
      <c r="B239" s="11" t="s">
        <v>193</v>
      </c>
      <c r="C239" s="10" t="s">
        <v>192</v>
      </c>
      <c r="D239" s="69">
        <f>D238-(D245++D246+D247+D248)</f>
        <v>9.8279999999999994</v>
      </c>
      <c r="E239" s="69"/>
      <c r="F239" s="18">
        <f t="shared" si="6"/>
        <v>0</v>
      </c>
      <c r="G239" s="130">
        <f t="shared" si="7"/>
        <v>0</v>
      </c>
    </row>
    <row r="240" spans="1:7" ht="27.6">
      <c r="A240" s="84" t="s">
        <v>186</v>
      </c>
      <c r="B240" s="11" t="s">
        <v>207</v>
      </c>
      <c r="C240" s="10" t="s">
        <v>192</v>
      </c>
      <c r="D240" s="69">
        <f>4.53*5.04*1.2</f>
        <v>27.397440000000003</v>
      </c>
      <c r="E240" s="69"/>
      <c r="F240" s="18">
        <f t="shared" si="6"/>
        <v>0</v>
      </c>
      <c r="G240" s="130">
        <f t="shared" si="7"/>
        <v>0</v>
      </c>
    </row>
    <row r="241" spans="1:7">
      <c r="A241" s="89"/>
      <c r="B241" s="7"/>
      <c r="C241" s="8"/>
      <c r="D241" s="72"/>
      <c r="E241" s="72"/>
      <c r="F241" s="18"/>
      <c r="G241" s="130"/>
    </row>
    <row r="242" spans="1:7" ht="15">
      <c r="A242" s="89"/>
      <c r="B242" s="7" t="s">
        <v>139</v>
      </c>
      <c r="C242" s="14"/>
      <c r="D242" s="72"/>
      <c r="E242" s="72"/>
      <c r="F242" s="18">
        <f>SUM(F237:F240)</f>
        <v>0</v>
      </c>
      <c r="G242" s="130">
        <f t="shared" si="7"/>
        <v>0</v>
      </c>
    </row>
    <row r="243" spans="1:7">
      <c r="A243" s="89"/>
      <c r="B243" s="7"/>
      <c r="C243" s="14"/>
      <c r="D243" s="72"/>
      <c r="E243" s="72"/>
      <c r="F243" s="18">
        <f t="shared" si="6"/>
        <v>0</v>
      </c>
      <c r="G243" s="130">
        <f t="shared" si="7"/>
        <v>0</v>
      </c>
    </row>
    <row r="244" spans="1:7">
      <c r="A244" s="86" t="s">
        <v>48</v>
      </c>
      <c r="B244" s="7" t="s">
        <v>208</v>
      </c>
      <c r="C244" s="14"/>
      <c r="D244" s="72"/>
      <c r="E244" s="72"/>
      <c r="F244" s="18">
        <f t="shared" si="6"/>
        <v>0</v>
      </c>
      <c r="G244" s="130">
        <f t="shared" si="7"/>
        <v>0</v>
      </c>
    </row>
    <row r="245" spans="1:7" ht="27.6">
      <c r="A245" s="84" t="s">
        <v>50</v>
      </c>
      <c r="B245" s="11" t="s">
        <v>196</v>
      </c>
      <c r="C245" s="10" t="s">
        <v>192</v>
      </c>
      <c r="D245" s="69">
        <f>((14.8*0.5*0.05)+(1*1*0.05*4))*1.2</f>
        <v>0.68400000000000005</v>
      </c>
      <c r="E245" s="69"/>
      <c r="F245" s="18">
        <f t="shared" si="6"/>
        <v>0</v>
      </c>
      <c r="G245" s="130">
        <f t="shared" si="7"/>
        <v>0</v>
      </c>
    </row>
    <row r="246" spans="1:7" ht="41.45">
      <c r="A246" s="84" t="s">
        <v>59</v>
      </c>
      <c r="B246" s="11" t="s">
        <v>209</v>
      </c>
      <c r="C246" s="10" t="s">
        <v>183</v>
      </c>
      <c r="D246" s="40">
        <f>(1*1*0.2*4)*1.2</f>
        <v>0.96</v>
      </c>
      <c r="E246" s="40"/>
      <c r="F246" s="18">
        <f t="shared" si="6"/>
        <v>0</v>
      </c>
      <c r="G246" s="130">
        <f t="shared" si="7"/>
        <v>0</v>
      </c>
    </row>
    <row r="247" spans="1:7" ht="41.45">
      <c r="A247" s="84" t="s">
        <v>168</v>
      </c>
      <c r="B247" s="11" t="s">
        <v>210</v>
      </c>
      <c r="C247" s="10" t="s">
        <v>192</v>
      </c>
      <c r="D247" s="69">
        <f>(14.8*0.2*0.5)*1.2</f>
        <v>1.7760000000000002</v>
      </c>
      <c r="E247" s="69"/>
      <c r="F247" s="18">
        <f t="shared" si="6"/>
        <v>0</v>
      </c>
      <c r="G247" s="130">
        <f t="shared" si="7"/>
        <v>0</v>
      </c>
    </row>
    <row r="248" spans="1:7" ht="41.45">
      <c r="A248" s="84" t="s">
        <v>169</v>
      </c>
      <c r="B248" s="11" t="s">
        <v>211</v>
      </c>
      <c r="C248" s="10" t="s">
        <v>192</v>
      </c>
      <c r="D248" s="69">
        <f>(0.3*0.3*1*4)*1.2</f>
        <v>0.432</v>
      </c>
      <c r="E248" s="69"/>
      <c r="F248" s="18">
        <f t="shared" si="6"/>
        <v>0</v>
      </c>
      <c r="G248" s="130">
        <f t="shared" si="7"/>
        <v>0</v>
      </c>
    </row>
    <row r="249" spans="1:7" ht="41.45">
      <c r="A249" s="84" t="s">
        <v>212</v>
      </c>
      <c r="B249" s="11" t="s">
        <v>213</v>
      </c>
      <c r="C249" s="10" t="s">
        <v>192</v>
      </c>
      <c r="D249" s="69">
        <f>(20.01*0.15*0.2)*1.2</f>
        <v>0.72036</v>
      </c>
      <c r="E249" s="69"/>
      <c r="F249" s="18">
        <f t="shared" si="6"/>
        <v>0</v>
      </c>
      <c r="G249" s="130">
        <f t="shared" si="7"/>
        <v>0</v>
      </c>
    </row>
    <row r="250" spans="1:7" ht="41.45">
      <c r="A250" s="84" t="s">
        <v>214</v>
      </c>
      <c r="B250" s="11" t="s">
        <v>215</v>
      </c>
      <c r="C250" s="10" t="s">
        <v>183</v>
      </c>
      <c r="D250" s="69">
        <f>(25*0.15*0.4)*1.2</f>
        <v>1.7999999999999998</v>
      </c>
      <c r="E250" s="69"/>
      <c r="F250" s="18">
        <f t="shared" si="6"/>
        <v>0</v>
      </c>
      <c r="G250" s="130">
        <f t="shared" si="7"/>
        <v>0</v>
      </c>
    </row>
    <row r="251" spans="1:7" ht="27.6">
      <c r="A251" s="84" t="s">
        <v>216</v>
      </c>
      <c r="B251" s="11" t="s">
        <v>217</v>
      </c>
      <c r="C251" s="10" t="s">
        <v>192</v>
      </c>
      <c r="D251" s="69">
        <f>(0.3*0.3*3*4)*1.2</f>
        <v>1.296</v>
      </c>
      <c r="E251" s="69"/>
      <c r="F251" s="18">
        <f t="shared" si="6"/>
        <v>0</v>
      </c>
      <c r="G251" s="130">
        <f t="shared" si="7"/>
        <v>0</v>
      </c>
    </row>
    <row r="252" spans="1:7">
      <c r="A252" s="88"/>
      <c r="B252" s="7" t="s">
        <v>218</v>
      </c>
      <c r="C252" s="8"/>
      <c r="D252" s="72"/>
      <c r="E252" s="72"/>
      <c r="F252" s="18">
        <f t="shared" si="6"/>
        <v>0</v>
      </c>
      <c r="G252" s="130">
        <f t="shared" si="7"/>
        <v>0</v>
      </c>
    </row>
    <row r="253" spans="1:7" ht="55.15">
      <c r="A253" s="84" t="s">
        <v>219</v>
      </c>
      <c r="B253" s="11" t="s">
        <v>220</v>
      </c>
      <c r="C253" s="10" t="s">
        <v>192</v>
      </c>
      <c r="D253" s="69">
        <f>(4.53*5.04*0.1)*1.2</f>
        <v>2.7397440000000004</v>
      </c>
      <c r="E253" s="69"/>
      <c r="F253" s="18">
        <f t="shared" si="6"/>
        <v>0</v>
      </c>
      <c r="G253" s="130">
        <f t="shared" si="7"/>
        <v>0</v>
      </c>
    </row>
    <row r="254" spans="1:7">
      <c r="A254" s="88"/>
      <c r="B254" s="7" t="s">
        <v>221</v>
      </c>
      <c r="C254" s="8"/>
      <c r="D254" s="72"/>
      <c r="E254" s="72"/>
      <c r="F254" s="18">
        <f t="shared" si="6"/>
        <v>0</v>
      </c>
      <c r="G254" s="130">
        <f t="shared" si="7"/>
        <v>0</v>
      </c>
    </row>
    <row r="255" spans="1:7" ht="27.6">
      <c r="A255" s="84" t="s">
        <v>222</v>
      </c>
      <c r="B255" s="11" t="s">
        <v>223</v>
      </c>
      <c r="C255" s="10" t="s">
        <v>31</v>
      </c>
      <c r="D255" s="69">
        <f>(20.01*1)*1.2</f>
        <v>24.012</v>
      </c>
      <c r="E255" s="69"/>
      <c r="F255" s="18">
        <f t="shared" si="6"/>
        <v>0</v>
      </c>
      <c r="G255" s="130">
        <f t="shared" si="7"/>
        <v>0</v>
      </c>
    </row>
    <row r="256" spans="1:7">
      <c r="A256" s="89"/>
      <c r="B256" s="7"/>
      <c r="C256" s="8"/>
      <c r="D256" s="72"/>
      <c r="E256" s="72"/>
      <c r="F256" s="18"/>
      <c r="G256" s="130"/>
    </row>
    <row r="257" spans="1:7" ht="15">
      <c r="A257" s="89"/>
      <c r="B257" s="7" t="s">
        <v>134</v>
      </c>
      <c r="C257" s="14"/>
      <c r="D257" s="72"/>
      <c r="E257" s="72"/>
      <c r="F257" s="18">
        <f>SUM(F245:F255)</f>
        <v>0</v>
      </c>
      <c r="G257" s="130">
        <f t="shared" si="7"/>
        <v>0</v>
      </c>
    </row>
    <row r="258" spans="1:7">
      <c r="A258" s="92"/>
      <c r="B258" s="33"/>
      <c r="C258" s="34"/>
      <c r="D258" s="72"/>
      <c r="E258" s="72"/>
      <c r="F258" s="18">
        <f t="shared" si="6"/>
        <v>0</v>
      </c>
      <c r="G258" s="130">
        <f t="shared" si="7"/>
        <v>0</v>
      </c>
    </row>
    <row r="259" spans="1:7">
      <c r="A259" s="86" t="s">
        <v>66</v>
      </c>
      <c r="B259" s="7" t="s">
        <v>224</v>
      </c>
      <c r="C259" s="14"/>
      <c r="D259" s="72"/>
      <c r="E259" s="72"/>
      <c r="F259" s="18">
        <f t="shared" si="6"/>
        <v>0</v>
      </c>
      <c r="G259" s="130">
        <f t="shared" si="7"/>
        <v>0</v>
      </c>
    </row>
    <row r="260" spans="1:7">
      <c r="A260" s="83" t="s">
        <v>68</v>
      </c>
      <c r="B260" s="7" t="s">
        <v>20</v>
      </c>
      <c r="C260" s="14"/>
      <c r="D260" s="72"/>
      <c r="E260" s="72"/>
      <c r="F260" s="18">
        <f t="shared" ref="F260:F288" si="8">D260*E260</f>
        <v>0</v>
      </c>
      <c r="G260" s="130">
        <f t="shared" ref="G260:G289" si="9">F260/655.957</f>
        <v>0</v>
      </c>
    </row>
    <row r="261" spans="1:7" ht="27.6">
      <c r="A261" s="84" t="s">
        <v>142</v>
      </c>
      <c r="B261" s="11" t="s">
        <v>225</v>
      </c>
      <c r="C261" s="10" t="s">
        <v>23</v>
      </c>
      <c r="D261" s="40">
        <f>((3.6*4)+(25*0.4*2)+(25*0.15))*1.2</f>
        <v>45.779999999999994</v>
      </c>
      <c r="E261" s="40"/>
      <c r="F261" s="18">
        <f t="shared" si="8"/>
        <v>0</v>
      </c>
      <c r="G261" s="130">
        <f t="shared" si="9"/>
        <v>0</v>
      </c>
    </row>
    <row r="262" spans="1:7">
      <c r="A262" s="83" t="s">
        <v>71</v>
      </c>
      <c r="B262" s="7" t="s">
        <v>226</v>
      </c>
      <c r="C262" s="10"/>
      <c r="D262" s="72"/>
      <c r="E262" s="72"/>
      <c r="F262" s="18">
        <f t="shared" si="8"/>
        <v>0</v>
      </c>
      <c r="G262" s="130">
        <f t="shared" si="9"/>
        <v>0</v>
      </c>
    </row>
    <row r="263" spans="1:7" ht="55.15">
      <c r="A263" s="84" t="s">
        <v>150</v>
      </c>
      <c r="B263" s="11" t="s">
        <v>227</v>
      </c>
      <c r="C263" s="10" t="s">
        <v>23</v>
      </c>
      <c r="D263" s="69">
        <f>25.32*1.2</f>
        <v>30.384</v>
      </c>
      <c r="E263" s="69"/>
      <c r="F263" s="18">
        <f t="shared" si="8"/>
        <v>0</v>
      </c>
      <c r="G263" s="130">
        <f t="shared" si="9"/>
        <v>0</v>
      </c>
    </row>
    <row r="264" spans="1:7">
      <c r="A264" s="89"/>
      <c r="B264" s="7"/>
      <c r="C264" s="8"/>
      <c r="D264" s="72"/>
      <c r="E264" s="72"/>
      <c r="F264" s="18"/>
      <c r="G264" s="130"/>
    </row>
    <row r="265" spans="1:7" ht="15">
      <c r="A265" s="89"/>
      <c r="B265" s="7" t="s">
        <v>135</v>
      </c>
      <c r="C265" s="14"/>
      <c r="D265" s="72"/>
      <c r="E265" s="72"/>
      <c r="F265" s="18">
        <f>SUM(F261:F263)</f>
        <v>0</v>
      </c>
      <c r="G265" s="130">
        <f t="shared" si="9"/>
        <v>0</v>
      </c>
    </row>
    <row r="266" spans="1:7">
      <c r="A266" s="89"/>
      <c r="B266" s="7"/>
      <c r="C266" s="14"/>
      <c r="D266" s="72"/>
      <c r="E266" s="72"/>
      <c r="F266" s="18">
        <f t="shared" si="8"/>
        <v>0</v>
      </c>
      <c r="G266" s="130">
        <f t="shared" si="9"/>
        <v>0</v>
      </c>
    </row>
    <row r="267" spans="1:7">
      <c r="A267" s="89" t="s">
        <v>92</v>
      </c>
      <c r="B267" s="7" t="s">
        <v>141</v>
      </c>
      <c r="C267" s="14"/>
      <c r="D267" s="72"/>
      <c r="E267" s="72"/>
      <c r="F267" s="18">
        <f t="shared" si="8"/>
        <v>0</v>
      </c>
      <c r="G267" s="130">
        <f t="shared" si="9"/>
        <v>0</v>
      </c>
    </row>
    <row r="268" spans="1:7" ht="27.6">
      <c r="A268" s="78" t="s">
        <v>94</v>
      </c>
      <c r="B268" s="11" t="s">
        <v>228</v>
      </c>
      <c r="C268" s="14" t="s">
        <v>38</v>
      </c>
      <c r="D268" s="40">
        <v>7.32</v>
      </c>
      <c r="E268" s="40"/>
      <c r="F268" s="18">
        <f t="shared" si="8"/>
        <v>0</v>
      </c>
      <c r="G268" s="130">
        <f t="shared" si="9"/>
        <v>0</v>
      </c>
    </row>
    <row r="269" spans="1:7">
      <c r="A269" s="78" t="s">
        <v>96</v>
      </c>
      <c r="B269" s="11" t="s">
        <v>229</v>
      </c>
      <c r="C269" s="14" t="s">
        <v>3</v>
      </c>
      <c r="D269" s="69">
        <v>2</v>
      </c>
      <c r="E269" s="69"/>
      <c r="F269" s="18">
        <f t="shared" si="8"/>
        <v>0</v>
      </c>
      <c r="G269" s="130">
        <f t="shared" si="9"/>
        <v>0</v>
      </c>
    </row>
    <row r="270" spans="1:7">
      <c r="A270" s="78"/>
      <c r="B270" s="7"/>
      <c r="C270" s="14"/>
      <c r="D270" s="72"/>
      <c r="E270" s="72"/>
      <c r="F270" s="18"/>
      <c r="G270" s="130"/>
    </row>
    <row r="271" spans="1:7" ht="15">
      <c r="A271" s="78"/>
      <c r="B271" s="7" t="s">
        <v>230</v>
      </c>
      <c r="C271" s="14"/>
      <c r="D271" s="72"/>
      <c r="E271" s="72"/>
      <c r="F271" s="18">
        <f>SUM(F268:F269)</f>
        <v>0</v>
      </c>
      <c r="G271" s="130">
        <f t="shared" si="9"/>
        <v>0</v>
      </c>
    </row>
    <row r="272" spans="1:7">
      <c r="A272" s="89"/>
      <c r="B272" s="7"/>
      <c r="C272" s="14"/>
      <c r="D272" s="72"/>
      <c r="E272" s="72"/>
      <c r="F272" s="18">
        <f t="shared" si="8"/>
        <v>0</v>
      </c>
      <c r="G272" s="130">
        <f t="shared" si="9"/>
        <v>0</v>
      </c>
    </row>
    <row r="273" spans="1:7">
      <c r="A273" s="86" t="s">
        <v>114</v>
      </c>
      <c r="B273" s="7" t="s">
        <v>115</v>
      </c>
      <c r="C273" s="14"/>
      <c r="D273" s="72"/>
      <c r="E273" s="72"/>
      <c r="F273" s="18">
        <f t="shared" si="8"/>
        <v>0</v>
      </c>
      <c r="G273" s="130">
        <f t="shared" si="9"/>
        <v>0</v>
      </c>
    </row>
    <row r="274" spans="1:7" ht="45" customHeight="1">
      <c r="A274" s="84" t="s">
        <v>116</v>
      </c>
      <c r="B274" s="58" t="s">
        <v>231</v>
      </c>
      <c r="C274" s="24" t="s">
        <v>23</v>
      </c>
      <c r="D274" s="40">
        <f>D261</f>
        <v>45.779999999999994</v>
      </c>
      <c r="E274" s="40"/>
      <c r="F274" s="18">
        <f t="shared" si="8"/>
        <v>0</v>
      </c>
      <c r="G274" s="130">
        <f t="shared" si="9"/>
        <v>0</v>
      </c>
    </row>
    <row r="275" spans="1:7">
      <c r="A275" s="84" t="s">
        <v>118</v>
      </c>
      <c r="B275" s="23" t="s">
        <v>232</v>
      </c>
      <c r="C275" s="24" t="s">
        <v>13</v>
      </c>
      <c r="D275" s="69">
        <v>1</v>
      </c>
      <c r="E275" s="69"/>
      <c r="F275" s="18">
        <f t="shared" si="8"/>
        <v>0</v>
      </c>
      <c r="G275" s="130">
        <f t="shared" si="9"/>
        <v>0</v>
      </c>
    </row>
    <row r="276" spans="1:7">
      <c r="A276" s="78"/>
      <c r="B276" s="7"/>
      <c r="C276" s="14"/>
      <c r="D276" s="72"/>
      <c r="E276" s="72"/>
      <c r="F276" s="18"/>
      <c r="G276" s="130"/>
    </row>
    <row r="277" spans="1:7" ht="15">
      <c r="A277" s="78"/>
      <c r="B277" s="7" t="s">
        <v>128</v>
      </c>
      <c r="C277" s="14"/>
      <c r="D277" s="72"/>
      <c r="E277" s="72"/>
      <c r="F277" s="18">
        <f>SUM(F274:F275)</f>
        <v>0</v>
      </c>
      <c r="G277" s="130">
        <f t="shared" si="9"/>
        <v>0</v>
      </c>
    </row>
    <row r="278" spans="1:7">
      <c r="A278" s="92"/>
      <c r="B278" s="33"/>
      <c r="C278" s="34"/>
      <c r="D278" s="72"/>
      <c r="E278" s="72"/>
      <c r="F278" s="18">
        <f t="shared" si="8"/>
        <v>0</v>
      </c>
      <c r="G278" s="130">
        <f t="shared" si="9"/>
        <v>0</v>
      </c>
    </row>
    <row r="279" spans="1:7">
      <c r="A279" s="86" t="s">
        <v>233</v>
      </c>
      <c r="B279" s="33" t="s">
        <v>234</v>
      </c>
      <c r="C279" s="34"/>
      <c r="D279" s="72"/>
      <c r="E279" s="72"/>
      <c r="F279" s="18">
        <f t="shared" si="8"/>
        <v>0</v>
      </c>
      <c r="G279" s="130">
        <f t="shared" si="9"/>
        <v>0</v>
      </c>
    </row>
    <row r="280" spans="1:7" ht="75.75" customHeight="1">
      <c r="A280" s="101" t="s">
        <v>235</v>
      </c>
      <c r="B280" s="38" t="s">
        <v>236</v>
      </c>
      <c r="C280" s="39" t="s">
        <v>110</v>
      </c>
      <c r="D280" s="69">
        <v>1</v>
      </c>
      <c r="E280" s="69"/>
      <c r="F280" s="18">
        <f t="shared" si="8"/>
        <v>0</v>
      </c>
      <c r="G280" s="130">
        <f t="shared" si="9"/>
        <v>0</v>
      </c>
    </row>
    <row r="281" spans="1:7">
      <c r="A281" s="78"/>
      <c r="B281" s="7"/>
      <c r="C281" s="14"/>
      <c r="D281" s="2"/>
      <c r="E281" s="2"/>
      <c r="F281" s="18"/>
      <c r="G281" s="130"/>
    </row>
    <row r="282" spans="1:7" ht="15">
      <c r="A282" s="78"/>
      <c r="B282" s="7" t="s">
        <v>237</v>
      </c>
      <c r="C282" s="14"/>
      <c r="D282" s="2"/>
      <c r="E282" s="2"/>
      <c r="F282" s="18">
        <f>SUM(F280)</f>
        <v>0</v>
      </c>
      <c r="G282" s="130">
        <f t="shared" si="9"/>
        <v>0</v>
      </c>
    </row>
    <row r="283" spans="1:7">
      <c r="A283" s="92"/>
      <c r="B283" s="33"/>
      <c r="C283" s="34"/>
      <c r="D283" s="2"/>
      <c r="E283" s="2"/>
      <c r="F283" s="18">
        <f t="shared" si="8"/>
        <v>0</v>
      </c>
      <c r="G283" s="130">
        <f t="shared" si="9"/>
        <v>0</v>
      </c>
    </row>
    <row r="285" spans="1:7" ht="28.5">
      <c r="B285" s="29" t="s">
        <v>238</v>
      </c>
      <c r="C285" s="30"/>
      <c r="D285" s="31"/>
      <c r="E285" s="31"/>
      <c r="F285" s="18">
        <f>SUM(F282+F277+F271+F265+F257+F242)</f>
        <v>0</v>
      </c>
      <c r="G285" s="130">
        <f t="shared" si="9"/>
        <v>0</v>
      </c>
    </row>
    <row r="286" spans="1:7">
      <c r="B286" s="7"/>
      <c r="C286" s="8"/>
      <c r="D286" s="106"/>
      <c r="E286" s="106"/>
      <c r="F286" s="18">
        <f t="shared" si="8"/>
        <v>0</v>
      </c>
      <c r="G286" s="130">
        <f t="shared" si="9"/>
        <v>0</v>
      </c>
    </row>
    <row r="287" spans="1:7" ht="15">
      <c r="B287" s="109" t="s">
        <v>239</v>
      </c>
      <c r="C287" s="117"/>
      <c r="D287" s="118"/>
      <c r="E287" s="118"/>
      <c r="F287" s="18">
        <f>F9+F25+F36+F51+F64+F74+F84+F90+F99+F113+F131+F142+F149+F163+F171+F180+F195+F207+F217+F223+F230+F242+F257+F265+F271+F277+F282</f>
        <v>0</v>
      </c>
      <c r="G287" s="130"/>
    </row>
    <row r="288" spans="1:7" ht="14.25">
      <c r="B288" s="132" t="s">
        <v>240</v>
      </c>
      <c r="C288" s="116"/>
      <c r="D288" s="116"/>
      <c r="E288" s="116"/>
      <c r="F288" s="116">
        <f>F287*18%</f>
        <v>0</v>
      </c>
      <c r="G288" s="130">
        <f t="shared" si="9"/>
        <v>0</v>
      </c>
    </row>
    <row r="289" spans="2:7" ht="14.25">
      <c r="B289" s="102" t="s">
        <v>241</v>
      </c>
      <c r="C289" s="103"/>
      <c r="D289" s="104"/>
      <c r="E289" s="104"/>
      <c r="F289" s="104">
        <f>F288+F287</f>
        <v>0</v>
      </c>
      <c r="G289" s="130">
        <f t="shared" si="9"/>
        <v>0</v>
      </c>
    </row>
    <row r="290" spans="2:7" ht="15">
      <c r="B290" s="49"/>
      <c r="C290" s="50"/>
      <c r="D290" s="50"/>
      <c r="E290" s="50"/>
      <c r="G290" s="5"/>
    </row>
    <row r="291" spans="2:7" ht="14.25">
      <c r="G291" s="5"/>
    </row>
    <row r="292" spans="2:7" ht="15">
      <c r="B292" s="133" t="s">
        <v>242</v>
      </c>
      <c r="G292" s="5"/>
    </row>
    <row r="293" spans="2:7" ht="15">
      <c r="B293" s="134"/>
      <c r="G293" s="5"/>
    </row>
    <row r="294" spans="2:7" ht="15">
      <c r="B294" s="135" t="s">
        <v>243</v>
      </c>
      <c r="G294" s="5"/>
    </row>
    <row r="295" spans="2:7">
      <c r="G295" s="131"/>
    </row>
    <row r="296" spans="2:7">
      <c r="G296" s="131"/>
    </row>
    <row r="297" spans="2:7">
      <c r="G297" s="131"/>
    </row>
    <row r="298" spans="2:7">
      <c r="G298" s="131"/>
    </row>
    <row r="299" spans="2:7">
      <c r="G299" s="131"/>
    </row>
    <row r="300" spans="2:7">
      <c r="G300" s="131"/>
    </row>
    <row r="301" spans="2:7">
      <c r="G301" s="131"/>
    </row>
    <row r="302" spans="2:7">
      <c r="G302" s="131"/>
    </row>
    <row r="303" spans="2:7">
      <c r="G303" s="131"/>
    </row>
    <row r="304" spans="2:7">
      <c r="G304" s="131"/>
    </row>
    <row r="305" spans="7:7">
      <c r="G305" s="131"/>
    </row>
    <row r="306" spans="7:7">
      <c r="G306" s="131"/>
    </row>
    <row r="307" spans="7:7">
      <c r="G307" s="131"/>
    </row>
    <row r="308" spans="7:7">
      <c r="G308" s="131"/>
    </row>
    <row r="309" spans="7:7">
      <c r="G309" s="131"/>
    </row>
    <row r="310" spans="7:7">
      <c r="G310" s="131"/>
    </row>
    <row r="311" spans="7:7">
      <c r="G311" s="131"/>
    </row>
    <row r="312" spans="7:7">
      <c r="G312" s="131"/>
    </row>
    <row r="313" spans="7:7">
      <c r="G313" s="131"/>
    </row>
    <row r="314" spans="7:7">
      <c r="G314" s="131"/>
    </row>
    <row r="315" spans="7:7">
      <c r="G315" s="131"/>
    </row>
    <row r="316" spans="7:7">
      <c r="G316" s="131"/>
    </row>
    <row r="317" spans="7:7">
      <c r="G317" s="131"/>
    </row>
    <row r="318" spans="7:7">
      <c r="G318" s="131"/>
    </row>
    <row r="319" spans="7:7">
      <c r="G319" s="131"/>
    </row>
    <row r="320" spans="7:7">
      <c r="G320" s="131"/>
    </row>
    <row r="321" spans="7:7">
      <c r="G321" s="131"/>
    </row>
    <row r="322" spans="7:7">
      <c r="G322" s="131"/>
    </row>
    <row r="323" spans="7:7">
      <c r="G323" s="131"/>
    </row>
    <row r="324" spans="7:7">
      <c r="G324" s="131"/>
    </row>
    <row r="325" spans="7:7">
      <c r="G325" s="131"/>
    </row>
    <row r="326" spans="7:7">
      <c r="G326" s="131"/>
    </row>
    <row r="327" spans="7:7">
      <c r="G327" s="131"/>
    </row>
    <row r="328" spans="7:7">
      <c r="G328" s="131"/>
    </row>
    <row r="329" spans="7:7">
      <c r="G329" s="131"/>
    </row>
    <row r="330" spans="7:7">
      <c r="G330" s="131"/>
    </row>
    <row r="331" spans="7:7">
      <c r="G331" s="131"/>
    </row>
    <row r="332" spans="7:7">
      <c r="G332" s="131"/>
    </row>
    <row r="333" spans="7:7">
      <c r="G333" s="131"/>
    </row>
    <row r="334" spans="7:7">
      <c r="G334" s="131"/>
    </row>
    <row r="335" spans="7:7">
      <c r="G335" s="131"/>
    </row>
    <row r="336" spans="7:7">
      <c r="G336" s="131"/>
    </row>
    <row r="337" spans="7:7">
      <c r="G337" s="131"/>
    </row>
    <row r="338" spans="7:7">
      <c r="G338" s="131"/>
    </row>
    <row r="339" spans="7:7">
      <c r="G339" s="131"/>
    </row>
    <row r="340" spans="7:7">
      <c r="G340" s="131"/>
    </row>
    <row r="341" spans="7:7">
      <c r="G341" s="131"/>
    </row>
    <row r="342" spans="7:7">
      <c r="G342" s="131"/>
    </row>
    <row r="343" spans="7:7">
      <c r="G343" s="131"/>
    </row>
    <row r="344" spans="7:7">
      <c r="G344" s="131"/>
    </row>
    <row r="345" spans="7:7">
      <c r="G345" s="131"/>
    </row>
    <row r="346" spans="7:7">
      <c r="G346" s="131"/>
    </row>
    <row r="347" spans="7:7">
      <c r="G347" s="131"/>
    </row>
    <row r="348" spans="7:7">
      <c r="G348" s="131"/>
    </row>
    <row r="349" spans="7:7">
      <c r="G349" s="131"/>
    </row>
    <row r="350" spans="7:7">
      <c r="G350" s="131"/>
    </row>
    <row r="351" spans="7:7">
      <c r="G351" s="131"/>
    </row>
    <row r="352" spans="7:7">
      <c r="G352" s="131"/>
    </row>
    <row r="353" spans="7:7">
      <c r="G353" s="131"/>
    </row>
    <row r="354" spans="7:7">
      <c r="G354" s="131"/>
    </row>
    <row r="355" spans="7:7">
      <c r="G355" s="131"/>
    </row>
    <row r="356" spans="7:7">
      <c r="G356" s="131"/>
    </row>
    <row r="357" spans="7:7">
      <c r="G357" s="131"/>
    </row>
    <row r="358" spans="7:7">
      <c r="G358" s="131"/>
    </row>
    <row r="359" spans="7:7">
      <c r="G359" s="131"/>
    </row>
    <row r="360" spans="7:7">
      <c r="G360" s="131"/>
    </row>
    <row r="361" spans="7:7">
      <c r="G361" s="131"/>
    </row>
    <row r="362" spans="7:7">
      <c r="G362" s="131"/>
    </row>
    <row r="363" spans="7:7">
      <c r="G363" s="131"/>
    </row>
    <row r="364" spans="7:7">
      <c r="G364" s="131"/>
    </row>
    <row r="365" spans="7:7">
      <c r="G365" s="131"/>
    </row>
    <row r="366" spans="7:7">
      <c r="G366" s="131"/>
    </row>
    <row r="367" spans="7:7">
      <c r="G367" s="131"/>
    </row>
    <row r="368" spans="7:7">
      <c r="G368" s="131"/>
    </row>
    <row r="369" spans="7:7">
      <c r="G369" s="131"/>
    </row>
    <row r="370" spans="7:7">
      <c r="G370" s="131"/>
    </row>
    <row r="371" spans="7:7">
      <c r="G371" s="131"/>
    </row>
    <row r="372" spans="7:7">
      <c r="G372" s="131"/>
    </row>
    <row r="373" spans="7:7">
      <c r="G373" s="131"/>
    </row>
    <row r="374" spans="7:7">
      <c r="G374" s="131"/>
    </row>
    <row r="375" spans="7:7">
      <c r="G375" s="131"/>
    </row>
    <row r="376" spans="7:7">
      <c r="G376" s="131"/>
    </row>
    <row r="377" spans="7:7">
      <c r="G377" s="131"/>
    </row>
    <row r="378" spans="7:7">
      <c r="G378" s="131"/>
    </row>
    <row r="379" spans="7:7">
      <c r="G379" s="131"/>
    </row>
    <row r="380" spans="7:7">
      <c r="G380" s="131"/>
    </row>
    <row r="381" spans="7:7">
      <c r="G381" s="131"/>
    </row>
    <row r="382" spans="7:7">
      <c r="G382" s="131"/>
    </row>
    <row r="383" spans="7:7">
      <c r="G383" s="131"/>
    </row>
    <row r="384" spans="7:7">
      <c r="G384" s="131"/>
    </row>
    <row r="385" spans="7:7">
      <c r="G385" s="131"/>
    </row>
    <row r="386" spans="7:7">
      <c r="G386" s="131"/>
    </row>
    <row r="387" spans="7:7">
      <c r="G387" s="131"/>
    </row>
    <row r="388" spans="7:7">
      <c r="G388" s="131"/>
    </row>
    <row r="389" spans="7:7">
      <c r="G389" s="131"/>
    </row>
    <row r="390" spans="7:7">
      <c r="G390" s="131"/>
    </row>
    <row r="391" spans="7:7">
      <c r="G391" s="131"/>
    </row>
    <row r="392" spans="7:7">
      <c r="G392" s="131"/>
    </row>
    <row r="393" spans="7:7">
      <c r="G393" s="131"/>
    </row>
    <row r="394" spans="7:7">
      <c r="G394" s="131"/>
    </row>
    <row r="395" spans="7:7">
      <c r="G395" s="131"/>
    </row>
    <row r="396" spans="7:7">
      <c r="G396" s="131"/>
    </row>
    <row r="397" spans="7:7">
      <c r="G397" s="131"/>
    </row>
    <row r="398" spans="7:7">
      <c r="G398" s="131"/>
    </row>
    <row r="399" spans="7:7">
      <c r="G399" s="131"/>
    </row>
    <row r="400" spans="7:7">
      <c r="G400" s="131"/>
    </row>
    <row r="401" spans="7:7">
      <c r="G401" s="131"/>
    </row>
    <row r="402" spans="7:7">
      <c r="G402" s="131"/>
    </row>
    <row r="403" spans="7:7">
      <c r="G403" s="131"/>
    </row>
    <row r="404" spans="7:7">
      <c r="G404" s="131"/>
    </row>
    <row r="405" spans="7:7">
      <c r="G405" s="131"/>
    </row>
    <row r="406" spans="7:7">
      <c r="G406" s="131"/>
    </row>
    <row r="407" spans="7:7">
      <c r="G407" s="131"/>
    </row>
    <row r="408" spans="7:7">
      <c r="G408" s="131"/>
    </row>
    <row r="409" spans="7:7">
      <c r="G409" s="131"/>
    </row>
    <row r="410" spans="7:7">
      <c r="G410" s="131"/>
    </row>
    <row r="411" spans="7:7">
      <c r="G411" s="131"/>
    </row>
    <row r="412" spans="7:7">
      <c r="G412" s="131"/>
    </row>
    <row r="413" spans="7:7">
      <c r="G413" s="131"/>
    </row>
    <row r="414" spans="7:7">
      <c r="G414" s="131"/>
    </row>
    <row r="415" spans="7:7">
      <c r="G415" s="131"/>
    </row>
    <row r="416" spans="7:7">
      <c r="G416" s="131"/>
    </row>
    <row r="417" spans="7:7">
      <c r="G417" s="131"/>
    </row>
    <row r="418" spans="7:7">
      <c r="G418" s="131"/>
    </row>
    <row r="419" spans="7:7">
      <c r="G419" s="131"/>
    </row>
    <row r="420" spans="7:7">
      <c r="G420" s="131"/>
    </row>
    <row r="421" spans="7:7">
      <c r="G421" s="131"/>
    </row>
    <row r="422" spans="7:7">
      <c r="G422" s="131"/>
    </row>
    <row r="423" spans="7:7">
      <c r="G423" s="131"/>
    </row>
    <row r="424" spans="7:7">
      <c r="G424" s="131"/>
    </row>
    <row r="425" spans="7:7">
      <c r="G425" s="131"/>
    </row>
    <row r="426" spans="7:7">
      <c r="G426" s="131"/>
    </row>
    <row r="427" spans="7:7">
      <c r="G427" s="131"/>
    </row>
    <row r="428" spans="7:7">
      <c r="G428" s="131"/>
    </row>
    <row r="429" spans="7:7">
      <c r="G429" s="131"/>
    </row>
    <row r="430" spans="7:7">
      <c r="G430" s="131"/>
    </row>
    <row r="431" spans="7:7">
      <c r="G431" s="131"/>
    </row>
    <row r="432" spans="7:7">
      <c r="G432" s="131"/>
    </row>
    <row r="433" spans="7:7">
      <c r="G433" s="131"/>
    </row>
    <row r="434" spans="7:7">
      <c r="G434" s="131"/>
    </row>
    <row r="435" spans="7:7">
      <c r="G435" s="131"/>
    </row>
    <row r="436" spans="7:7">
      <c r="G436" s="131"/>
    </row>
    <row r="437" spans="7:7">
      <c r="G437" s="131"/>
    </row>
    <row r="438" spans="7:7">
      <c r="G438" s="131"/>
    </row>
    <row r="439" spans="7:7">
      <c r="G439" s="131"/>
    </row>
    <row r="440" spans="7:7">
      <c r="G440" s="131"/>
    </row>
    <row r="441" spans="7:7">
      <c r="G441" s="131"/>
    </row>
    <row r="442" spans="7:7">
      <c r="G442" s="131"/>
    </row>
    <row r="443" spans="7:7">
      <c r="G443" s="131"/>
    </row>
    <row r="444" spans="7:7">
      <c r="G444" s="131"/>
    </row>
    <row r="445" spans="7:7">
      <c r="G445" s="131"/>
    </row>
    <row r="446" spans="7:7">
      <c r="G446" s="131"/>
    </row>
    <row r="447" spans="7:7">
      <c r="G447" s="131"/>
    </row>
    <row r="448" spans="7:7">
      <c r="G448" s="131"/>
    </row>
    <row r="449" spans="7:7">
      <c r="G449" s="131"/>
    </row>
    <row r="450" spans="7:7">
      <c r="G450" s="131"/>
    </row>
    <row r="451" spans="7:7">
      <c r="G451" s="131"/>
    </row>
    <row r="452" spans="7:7">
      <c r="G452" s="131"/>
    </row>
    <row r="453" spans="7:7">
      <c r="G453" s="131"/>
    </row>
    <row r="454" spans="7:7">
      <c r="G454" s="131"/>
    </row>
    <row r="455" spans="7:7">
      <c r="G455" s="131"/>
    </row>
    <row r="456" spans="7:7">
      <c r="G456" s="131"/>
    </row>
    <row r="457" spans="7:7">
      <c r="G457" s="131"/>
    </row>
    <row r="458" spans="7:7">
      <c r="G458" s="131"/>
    </row>
    <row r="459" spans="7:7">
      <c r="G459" s="131"/>
    </row>
    <row r="460" spans="7:7">
      <c r="G460" s="131"/>
    </row>
    <row r="461" spans="7:7">
      <c r="G461" s="131"/>
    </row>
    <row r="462" spans="7:7">
      <c r="G462" s="131"/>
    </row>
    <row r="463" spans="7:7">
      <c r="G463" s="131"/>
    </row>
    <row r="464" spans="7:7">
      <c r="G464" s="131"/>
    </row>
    <row r="465" spans="7:7">
      <c r="G465" s="131"/>
    </row>
    <row r="466" spans="7:7">
      <c r="G466" s="131"/>
    </row>
    <row r="467" spans="7:7">
      <c r="G467" s="131"/>
    </row>
    <row r="468" spans="7:7">
      <c r="G468" s="131"/>
    </row>
    <row r="469" spans="7:7">
      <c r="G469" s="131"/>
    </row>
    <row r="470" spans="7:7">
      <c r="G470" s="131"/>
    </row>
    <row r="471" spans="7:7">
      <c r="G471" s="131"/>
    </row>
    <row r="472" spans="7:7">
      <c r="G472" s="131"/>
    </row>
    <row r="473" spans="7:7">
      <c r="G473" s="131"/>
    </row>
    <row r="474" spans="7:7">
      <c r="G474" s="131"/>
    </row>
    <row r="475" spans="7:7">
      <c r="G475" s="131"/>
    </row>
    <row r="476" spans="7:7">
      <c r="G476" s="131"/>
    </row>
    <row r="477" spans="7:7">
      <c r="G477" s="131"/>
    </row>
    <row r="478" spans="7:7">
      <c r="G478" s="131"/>
    </row>
    <row r="479" spans="7:7">
      <c r="G479" s="131"/>
    </row>
    <row r="480" spans="7:7">
      <c r="G480" s="131"/>
    </row>
    <row r="481" spans="7:7">
      <c r="G481" s="131"/>
    </row>
    <row r="482" spans="7:7">
      <c r="G482" s="131"/>
    </row>
    <row r="483" spans="7:7">
      <c r="G483" s="131"/>
    </row>
    <row r="484" spans="7:7">
      <c r="G484" s="131"/>
    </row>
    <row r="485" spans="7:7">
      <c r="G485" s="131"/>
    </row>
    <row r="486" spans="7:7">
      <c r="G486" s="131"/>
    </row>
    <row r="487" spans="7:7">
      <c r="G487" s="131"/>
    </row>
    <row r="488" spans="7:7">
      <c r="G488" s="131"/>
    </row>
    <row r="489" spans="7:7">
      <c r="G489" s="131"/>
    </row>
    <row r="951" spans="13:13" s="17" customFormat="1">
      <c r="M951" s="16" t="s">
        <v>244</v>
      </c>
    </row>
  </sheetData>
  <mergeCells count="3">
    <mergeCell ref="A1:G1"/>
    <mergeCell ref="A187:E187"/>
    <mergeCell ref="A235:E235"/>
  </mergeCells>
  <printOptions horizontalCentered="1" gridLines="1"/>
  <pageMargins left="0.39370078740157483" right="0.39370078740157483" top="0.59055118110236227" bottom="0.59055118110236227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Q867"/>
  <sheetViews>
    <sheetView showGridLines="0" topLeftCell="A210" zoomScale="94" zoomScaleNormal="94" workbookViewId="0">
      <selection activeCell="D210" sqref="D210"/>
    </sheetView>
  </sheetViews>
  <sheetFormatPr defaultColWidth="10.85546875" defaultRowHeight="13.9"/>
  <cols>
    <col min="1" max="1" width="9.85546875" style="28" customWidth="1"/>
    <col min="2" max="2" width="40.42578125" style="27" customWidth="1"/>
    <col min="3" max="3" width="12" style="5" customWidth="1"/>
    <col min="4" max="4" width="23" style="5" customWidth="1"/>
    <col min="5" max="5" width="27.5703125" style="5" customWidth="1"/>
    <col min="6" max="251" width="10.85546875" style="5" customWidth="1"/>
    <col min="252" max="16384" width="10.85546875" style="6"/>
  </cols>
  <sheetData>
    <row r="1" spans="1:5" ht="29.25" customHeight="1">
      <c r="A1" s="173" t="s">
        <v>245</v>
      </c>
      <c r="B1" s="174"/>
      <c r="C1" s="174"/>
      <c r="D1" s="174"/>
      <c r="E1" s="175"/>
    </row>
    <row r="2" spans="1:5" ht="15">
      <c r="A2" s="176" t="s">
        <v>1</v>
      </c>
      <c r="B2" s="178" t="s">
        <v>2</v>
      </c>
      <c r="C2" s="162" t="s">
        <v>3</v>
      </c>
      <c r="D2" s="178" t="s">
        <v>246</v>
      </c>
      <c r="E2" s="180"/>
    </row>
    <row r="3" spans="1:5">
      <c r="A3" s="177"/>
      <c r="B3" s="179"/>
      <c r="C3" s="163"/>
      <c r="D3" s="71" t="s">
        <v>247</v>
      </c>
      <c r="E3" s="105" t="s">
        <v>248</v>
      </c>
    </row>
    <row r="4" spans="1:5">
      <c r="A4" s="167" t="s">
        <v>8</v>
      </c>
      <c r="B4" s="168"/>
      <c r="C4" s="168"/>
      <c r="D4" s="168"/>
      <c r="E4" s="169"/>
    </row>
    <row r="5" spans="1:5">
      <c r="A5" s="89" t="s">
        <v>9</v>
      </c>
      <c r="B5" s="33" t="s">
        <v>10</v>
      </c>
      <c r="C5" s="34"/>
      <c r="D5" s="9"/>
      <c r="E5" s="99"/>
    </row>
    <row r="6" spans="1:5" ht="14.25" customHeight="1">
      <c r="A6" s="78" t="s">
        <v>11</v>
      </c>
      <c r="B6" s="38" t="s">
        <v>12</v>
      </c>
      <c r="C6" s="67" t="s">
        <v>13</v>
      </c>
      <c r="D6" s="18"/>
      <c r="E6" s="79"/>
    </row>
    <row r="7" spans="1:5" ht="45.75" customHeight="1">
      <c r="A7" s="80" t="s">
        <v>14</v>
      </c>
      <c r="B7" s="46" t="s">
        <v>15</v>
      </c>
      <c r="C7" s="67" t="s">
        <v>13</v>
      </c>
      <c r="D7" s="68"/>
      <c r="E7" s="81"/>
    </row>
    <row r="8" spans="1:5">
      <c r="A8" s="78"/>
      <c r="B8" s="72"/>
      <c r="C8" s="39"/>
      <c r="D8" s="19"/>
      <c r="E8" s="82"/>
    </row>
    <row r="9" spans="1:5" ht="18.75" customHeight="1">
      <c r="A9" s="83" t="s">
        <v>17</v>
      </c>
      <c r="B9" s="72" t="s">
        <v>18</v>
      </c>
      <c r="C9" s="39"/>
      <c r="D9" s="19"/>
      <c r="E9" s="82"/>
    </row>
    <row r="10" spans="1:5">
      <c r="A10" s="83" t="s">
        <v>19</v>
      </c>
      <c r="B10" s="72" t="s">
        <v>20</v>
      </c>
      <c r="C10" s="39"/>
      <c r="D10" s="19"/>
      <c r="E10" s="82"/>
    </row>
    <row r="11" spans="1:5" ht="45.75" customHeight="1">
      <c r="A11" s="84" t="s">
        <v>21</v>
      </c>
      <c r="B11" s="73" t="s">
        <v>22</v>
      </c>
      <c r="C11" s="39" t="s">
        <v>23</v>
      </c>
      <c r="D11" s="13"/>
      <c r="E11" s="82"/>
    </row>
    <row r="12" spans="1:5" s="17" customFormat="1">
      <c r="A12" s="85" t="s">
        <v>24</v>
      </c>
      <c r="B12" s="33" t="s">
        <v>25</v>
      </c>
      <c r="C12" s="39"/>
      <c r="D12" s="13"/>
      <c r="E12" s="79"/>
    </row>
    <row r="13" spans="1:5" ht="57.75" customHeight="1">
      <c r="A13" s="84" t="s">
        <v>26</v>
      </c>
      <c r="B13" s="75" t="s">
        <v>27</v>
      </c>
      <c r="C13" s="67" t="s">
        <v>28</v>
      </c>
      <c r="D13" s="13"/>
      <c r="E13" s="79"/>
    </row>
    <row r="14" spans="1:5" ht="59.25" customHeight="1">
      <c r="A14" s="84" t="s">
        <v>29</v>
      </c>
      <c r="B14" s="75" t="s">
        <v>30</v>
      </c>
      <c r="C14" s="67" t="s">
        <v>31</v>
      </c>
      <c r="D14" s="13"/>
      <c r="E14" s="79"/>
    </row>
    <row r="15" spans="1:5" ht="60.75" customHeight="1">
      <c r="A15" s="84" t="s">
        <v>32</v>
      </c>
      <c r="B15" s="75" t="s">
        <v>33</v>
      </c>
      <c r="C15" s="67" t="s">
        <v>31</v>
      </c>
      <c r="D15" s="13"/>
      <c r="E15" s="79"/>
    </row>
    <row r="16" spans="1:5" ht="48.75" customHeight="1">
      <c r="A16" s="84" t="s">
        <v>34</v>
      </c>
      <c r="B16" s="75" t="s">
        <v>35</v>
      </c>
      <c r="C16" s="67" t="s">
        <v>23</v>
      </c>
      <c r="D16" s="13"/>
      <c r="E16" s="79"/>
    </row>
    <row r="17" spans="1:9" ht="48" customHeight="1">
      <c r="A17" s="84" t="s">
        <v>36</v>
      </c>
      <c r="B17" s="75" t="s">
        <v>37</v>
      </c>
      <c r="C17" s="67" t="s">
        <v>38</v>
      </c>
      <c r="D17" s="13"/>
      <c r="E17" s="79"/>
    </row>
    <row r="18" spans="1:9" ht="62.25" customHeight="1">
      <c r="A18" s="84" t="s">
        <v>39</v>
      </c>
      <c r="B18" s="75" t="s">
        <v>40</v>
      </c>
      <c r="C18" s="67" t="s">
        <v>31</v>
      </c>
      <c r="D18" s="13"/>
      <c r="E18" s="79"/>
    </row>
    <row r="19" spans="1:9">
      <c r="A19" s="83" t="s">
        <v>41</v>
      </c>
      <c r="B19" s="33" t="s">
        <v>42</v>
      </c>
      <c r="C19" s="67"/>
      <c r="D19" s="13"/>
      <c r="E19" s="79"/>
    </row>
    <row r="20" spans="1:9" ht="46.5" customHeight="1">
      <c r="A20" s="84" t="s">
        <v>43</v>
      </c>
      <c r="B20" s="38" t="s">
        <v>44</v>
      </c>
      <c r="C20" s="67" t="s">
        <v>23</v>
      </c>
      <c r="D20" s="13"/>
      <c r="E20" s="79"/>
    </row>
    <row r="21" spans="1:9" ht="47.25" customHeight="1">
      <c r="A21" s="84" t="s">
        <v>45</v>
      </c>
      <c r="B21" s="41" t="s">
        <v>46</v>
      </c>
      <c r="C21" s="67" t="s">
        <v>28</v>
      </c>
      <c r="D21" s="13"/>
      <c r="E21" s="79"/>
    </row>
    <row r="22" spans="1:9" s="17" customFormat="1">
      <c r="A22" s="84"/>
      <c r="B22" s="41"/>
      <c r="C22" s="67"/>
      <c r="D22" s="13"/>
      <c r="E22" s="79"/>
      <c r="F22" s="16"/>
      <c r="G22" s="16"/>
      <c r="H22" s="16"/>
      <c r="I22" s="16"/>
    </row>
    <row r="23" spans="1:9" s="17" customFormat="1">
      <c r="A23" s="86" t="s">
        <v>48</v>
      </c>
      <c r="B23" s="76" t="s">
        <v>49</v>
      </c>
      <c r="C23" s="39"/>
      <c r="D23" s="12"/>
      <c r="E23" s="79"/>
      <c r="F23" s="16"/>
      <c r="G23" s="16"/>
      <c r="H23" s="16"/>
      <c r="I23" s="16"/>
    </row>
    <row r="24" spans="1:9">
      <c r="A24" s="83" t="s">
        <v>50</v>
      </c>
      <c r="B24" s="76" t="s">
        <v>51</v>
      </c>
      <c r="C24" s="39"/>
      <c r="D24" s="12"/>
      <c r="E24" s="79"/>
      <c r="I24" s="5" t="s">
        <v>52</v>
      </c>
    </row>
    <row r="25" spans="1:9" ht="60.75" customHeight="1">
      <c r="A25" s="84" t="s">
        <v>53</v>
      </c>
      <c r="B25" s="77" t="s">
        <v>54</v>
      </c>
      <c r="C25" s="39" t="s">
        <v>3</v>
      </c>
      <c r="D25" s="13"/>
      <c r="E25" s="79"/>
    </row>
    <row r="26" spans="1:9" ht="64.5" customHeight="1">
      <c r="A26" s="84" t="s">
        <v>55</v>
      </c>
      <c r="B26" s="77" t="s">
        <v>56</v>
      </c>
      <c r="C26" s="39" t="s">
        <v>3</v>
      </c>
      <c r="D26" s="13"/>
      <c r="E26" s="79"/>
    </row>
    <row r="27" spans="1:9" ht="55.15">
      <c r="A27" s="84" t="s">
        <v>57</v>
      </c>
      <c r="B27" s="77" t="s">
        <v>58</v>
      </c>
      <c r="C27" s="39" t="s">
        <v>3</v>
      </c>
      <c r="D27" s="13"/>
      <c r="E27" s="79"/>
    </row>
    <row r="28" spans="1:9">
      <c r="A28" s="83" t="s">
        <v>59</v>
      </c>
      <c r="B28" s="33" t="s">
        <v>60</v>
      </c>
      <c r="C28" s="39"/>
      <c r="D28" s="12"/>
      <c r="E28" s="79"/>
    </row>
    <row r="29" spans="1:9" ht="27.6">
      <c r="A29" s="84" t="s">
        <v>61</v>
      </c>
      <c r="B29" s="38" t="s">
        <v>62</v>
      </c>
      <c r="C29" s="14" t="s">
        <v>13</v>
      </c>
      <c r="D29" s="18"/>
      <c r="E29" s="79"/>
    </row>
    <row r="30" spans="1:9" ht="62.25" customHeight="1">
      <c r="A30" s="84" t="s">
        <v>63</v>
      </c>
      <c r="B30" s="46" t="s">
        <v>64</v>
      </c>
      <c r="C30" s="67" t="s">
        <v>3</v>
      </c>
      <c r="D30" s="13"/>
      <c r="E30" s="87"/>
    </row>
    <row r="31" spans="1:9">
      <c r="A31" s="88"/>
      <c r="B31" s="33"/>
      <c r="C31" s="39"/>
      <c r="D31" s="12"/>
      <c r="E31" s="82"/>
    </row>
    <row r="32" spans="1:9">
      <c r="A32" s="89" t="s">
        <v>66</v>
      </c>
      <c r="B32" s="33" t="s">
        <v>67</v>
      </c>
      <c r="C32" s="39"/>
      <c r="D32" s="146"/>
      <c r="E32" s="142"/>
    </row>
    <row r="33" spans="1:5" ht="29.25" customHeight="1">
      <c r="A33" s="78" t="s">
        <v>68</v>
      </c>
      <c r="B33" s="38" t="s">
        <v>69</v>
      </c>
      <c r="C33" s="149" t="s">
        <v>70</v>
      </c>
      <c r="D33" s="136"/>
      <c r="E33" s="136"/>
    </row>
    <row r="34" spans="1:5" ht="46.5" customHeight="1">
      <c r="A34" s="78" t="s">
        <v>71</v>
      </c>
      <c r="B34" s="1" t="s">
        <v>72</v>
      </c>
      <c r="C34" s="145" t="s">
        <v>3</v>
      </c>
      <c r="D34" s="136"/>
      <c r="E34" s="136"/>
    </row>
    <row r="35" spans="1:5" ht="60.75" customHeight="1">
      <c r="A35" s="78" t="s">
        <v>73</v>
      </c>
      <c r="B35" s="1" t="s">
        <v>74</v>
      </c>
      <c r="C35" s="145" t="s">
        <v>3</v>
      </c>
      <c r="D35" s="136"/>
      <c r="E35" s="136"/>
    </row>
    <row r="36" spans="1:5" ht="31.5" customHeight="1">
      <c r="A36" s="78" t="s">
        <v>75</v>
      </c>
      <c r="B36" s="1" t="s">
        <v>76</v>
      </c>
      <c r="C36" s="145" t="s">
        <v>3</v>
      </c>
      <c r="D36" s="136"/>
      <c r="E36" s="136"/>
    </row>
    <row r="37" spans="1:5">
      <c r="A37" s="78" t="s">
        <v>77</v>
      </c>
      <c r="B37" s="1" t="s">
        <v>78</v>
      </c>
      <c r="C37" s="145" t="s">
        <v>3</v>
      </c>
      <c r="D37" s="136"/>
      <c r="E37" s="136"/>
    </row>
    <row r="38" spans="1:5">
      <c r="A38" s="78" t="s">
        <v>79</v>
      </c>
      <c r="B38" s="1" t="s">
        <v>80</v>
      </c>
      <c r="C38" s="145" t="s">
        <v>3</v>
      </c>
      <c r="D38" s="136"/>
      <c r="E38" s="136"/>
    </row>
    <row r="39" spans="1:5" ht="33" customHeight="1">
      <c r="A39" s="78" t="s">
        <v>81</v>
      </c>
      <c r="B39" s="1" t="s">
        <v>82</v>
      </c>
      <c r="C39" s="145" t="s">
        <v>3</v>
      </c>
      <c r="D39" s="136"/>
      <c r="E39" s="136"/>
    </row>
    <row r="40" spans="1:5">
      <c r="A40" s="78" t="s">
        <v>83</v>
      </c>
      <c r="B40" s="1" t="s">
        <v>84</v>
      </c>
      <c r="C40" s="145" t="s">
        <v>3</v>
      </c>
      <c r="D40" s="136"/>
      <c r="E40" s="136"/>
    </row>
    <row r="41" spans="1:5" ht="33" customHeight="1">
      <c r="A41" s="78" t="s">
        <v>85</v>
      </c>
      <c r="B41" s="22" t="s">
        <v>86</v>
      </c>
      <c r="C41" s="145" t="s">
        <v>13</v>
      </c>
      <c r="D41" s="136"/>
      <c r="E41" s="136"/>
    </row>
    <row r="42" spans="1:5">
      <c r="A42" s="78" t="s">
        <v>87</v>
      </c>
      <c r="B42" s="1" t="s">
        <v>88</v>
      </c>
      <c r="C42" s="145" t="s">
        <v>3</v>
      </c>
      <c r="D42" s="136"/>
      <c r="E42" s="136"/>
    </row>
    <row r="43" spans="1:5">
      <c r="A43" s="78" t="s">
        <v>89</v>
      </c>
      <c r="B43" s="1" t="s">
        <v>90</v>
      </c>
      <c r="C43" s="145" t="s">
        <v>3</v>
      </c>
      <c r="D43" s="136"/>
      <c r="E43" s="136"/>
    </row>
    <row r="44" spans="1:5">
      <c r="A44" s="89"/>
      <c r="B44" s="71"/>
      <c r="C44" s="138"/>
      <c r="D44" s="136"/>
      <c r="E44" s="136"/>
    </row>
    <row r="45" spans="1:5">
      <c r="A45" s="89" t="s">
        <v>92</v>
      </c>
      <c r="B45" s="7" t="s">
        <v>93</v>
      </c>
      <c r="C45" s="138"/>
      <c r="D45" s="136"/>
      <c r="E45" s="136"/>
    </row>
    <row r="46" spans="1:5" ht="41.45">
      <c r="A46" s="80" t="s">
        <v>94</v>
      </c>
      <c r="B46" s="59" t="s">
        <v>95</v>
      </c>
      <c r="C46" s="150" t="s">
        <v>3</v>
      </c>
      <c r="D46" s="136"/>
      <c r="E46" s="136"/>
    </row>
    <row r="47" spans="1:5" ht="41.45">
      <c r="A47" s="80" t="s">
        <v>96</v>
      </c>
      <c r="B47" s="59" t="s">
        <v>97</v>
      </c>
      <c r="C47" s="150" t="s">
        <v>3</v>
      </c>
      <c r="D47" s="136"/>
      <c r="E47" s="136"/>
    </row>
    <row r="48" spans="1:5" ht="27.6">
      <c r="A48" s="80" t="s">
        <v>98</v>
      </c>
      <c r="B48" s="59" t="s">
        <v>99</v>
      </c>
      <c r="C48" s="150" t="s">
        <v>3</v>
      </c>
      <c r="D48" s="136"/>
      <c r="E48" s="136"/>
    </row>
    <row r="49" spans="1:5" ht="27.6">
      <c r="A49" s="80" t="s">
        <v>100</v>
      </c>
      <c r="B49" s="59" t="s">
        <v>101</v>
      </c>
      <c r="C49" s="150" t="s">
        <v>3</v>
      </c>
      <c r="D49" s="136"/>
      <c r="E49" s="136"/>
    </row>
    <row r="50" spans="1:5" ht="41.45">
      <c r="A50" s="80" t="s">
        <v>102</v>
      </c>
      <c r="B50" s="59" t="s">
        <v>103</v>
      </c>
      <c r="C50" s="150" t="s">
        <v>3</v>
      </c>
      <c r="D50" s="136"/>
      <c r="E50" s="136"/>
    </row>
    <row r="51" spans="1:5" ht="27.6">
      <c r="A51" s="80" t="s">
        <v>104</v>
      </c>
      <c r="B51" s="59" t="s">
        <v>105</v>
      </c>
      <c r="C51" s="150" t="s">
        <v>3</v>
      </c>
      <c r="D51" s="136"/>
      <c r="E51" s="136"/>
    </row>
    <row r="52" spans="1:5" ht="41.45">
      <c r="A52" s="80" t="s">
        <v>106</v>
      </c>
      <c r="B52" s="23" t="s">
        <v>107</v>
      </c>
      <c r="C52" s="150" t="s">
        <v>3</v>
      </c>
      <c r="D52" s="136"/>
      <c r="E52" s="136"/>
    </row>
    <row r="53" spans="1:5" ht="27.6">
      <c r="A53" s="80" t="s">
        <v>108</v>
      </c>
      <c r="B53" s="23" t="s">
        <v>109</v>
      </c>
      <c r="C53" s="150" t="s">
        <v>110</v>
      </c>
      <c r="D53" s="136"/>
      <c r="E53" s="136"/>
    </row>
    <row r="54" spans="1:5" ht="46.5" customHeight="1">
      <c r="A54" s="80" t="s">
        <v>111</v>
      </c>
      <c r="B54" s="23" t="s">
        <v>112</v>
      </c>
      <c r="C54" s="150" t="s">
        <v>13</v>
      </c>
      <c r="D54" s="136"/>
      <c r="E54" s="136"/>
    </row>
    <row r="55" spans="1:5">
      <c r="A55" s="80"/>
      <c r="B55" s="23"/>
      <c r="C55" s="150"/>
      <c r="D55" s="136"/>
      <c r="E55" s="136"/>
    </row>
    <row r="56" spans="1:5">
      <c r="A56" s="86" t="s">
        <v>114</v>
      </c>
      <c r="B56" s="7" t="s">
        <v>115</v>
      </c>
      <c r="C56" s="140"/>
      <c r="D56" s="136"/>
      <c r="E56" s="136"/>
    </row>
    <row r="57" spans="1:5" ht="41.45">
      <c r="A57" s="84" t="s">
        <v>116</v>
      </c>
      <c r="B57" s="11" t="s">
        <v>117</v>
      </c>
      <c r="C57" s="140" t="s">
        <v>13</v>
      </c>
      <c r="D57" s="136"/>
      <c r="E57" s="136"/>
    </row>
    <row r="58" spans="1:5" ht="41.45">
      <c r="A58" s="84" t="s">
        <v>118</v>
      </c>
      <c r="B58" s="56" t="s">
        <v>119</v>
      </c>
      <c r="C58" s="151" t="s">
        <v>23</v>
      </c>
      <c r="D58" s="136"/>
      <c r="E58" s="136"/>
    </row>
    <row r="59" spans="1:5" ht="41.45">
      <c r="A59" s="84" t="s">
        <v>120</v>
      </c>
      <c r="B59" s="56" t="s">
        <v>121</v>
      </c>
      <c r="C59" s="151" t="s">
        <v>23</v>
      </c>
      <c r="D59" s="136"/>
      <c r="E59" s="136"/>
    </row>
    <row r="60" spans="1:5" ht="41.45">
      <c r="A60" s="84" t="s">
        <v>122</v>
      </c>
      <c r="B60" s="56" t="s">
        <v>123</v>
      </c>
      <c r="C60" s="151" t="s">
        <v>23</v>
      </c>
      <c r="D60" s="136"/>
      <c r="E60" s="136"/>
    </row>
    <row r="61" spans="1:5" ht="27.6">
      <c r="A61" s="84" t="s">
        <v>124</v>
      </c>
      <c r="B61" s="57" t="s">
        <v>125</v>
      </c>
      <c r="C61" s="151" t="s">
        <v>23</v>
      </c>
      <c r="D61" s="136"/>
      <c r="E61" s="136"/>
    </row>
    <row r="62" spans="1:5" ht="27.6">
      <c r="A62" s="84" t="s">
        <v>126</v>
      </c>
      <c r="B62" s="23" t="s">
        <v>127</v>
      </c>
      <c r="C62" s="151" t="s">
        <v>23</v>
      </c>
      <c r="D62" s="136"/>
      <c r="E62" s="136"/>
    </row>
    <row r="65" spans="1:5">
      <c r="A65" s="167" t="s">
        <v>130</v>
      </c>
      <c r="B65" s="168"/>
      <c r="C65" s="168"/>
      <c r="D65" s="168"/>
      <c r="E65" s="169"/>
    </row>
    <row r="66" spans="1:5">
      <c r="A66" s="83" t="s">
        <v>19</v>
      </c>
      <c r="B66" s="7" t="s">
        <v>42</v>
      </c>
      <c r="C66" s="10"/>
      <c r="D66" s="13"/>
      <c r="E66" s="79"/>
    </row>
    <row r="67" spans="1:5" ht="41.45">
      <c r="A67" s="84" t="s">
        <v>21</v>
      </c>
      <c r="B67" s="11" t="s">
        <v>44</v>
      </c>
      <c r="C67" s="10" t="s">
        <v>23</v>
      </c>
      <c r="D67" s="13"/>
      <c r="E67" s="79"/>
    </row>
    <row r="68" spans="1:5" ht="41.45">
      <c r="A68" s="84" t="s">
        <v>131</v>
      </c>
      <c r="B68" s="52" t="s">
        <v>46</v>
      </c>
      <c r="C68" s="10" t="s">
        <v>28</v>
      </c>
      <c r="D68" s="13"/>
      <c r="E68" s="79"/>
    </row>
    <row r="69" spans="1:5">
      <c r="A69" s="78"/>
      <c r="B69" s="7"/>
      <c r="C69" s="14"/>
      <c r="D69" s="12"/>
      <c r="E69" s="82"/>
    </row>
    <row r="70" spans="1:5">
      <c r="A70" s="86" t="s">
        <v>48</v>
      </c>
      <c r="B70" s="20" t="s">
        <v>132</v>
      </c>
      <c r="C70" s="14"/>
      <c r="D70" s="12"/>
      <c r="E70" s="79"/>
    </row>
    <row r="71" spans="1:5" ht="18" customHeight="1">
      <c r="A71" s="83" t="s">
        <v>50</v>
      </c>
      <c r="B71" s="7" t="s">
        <v>60</v>
      </c>
      <c r="C71" s="14"/>
      <c r="D71" s="12"/>
      <c r="E71" s="79"/>
    </row>
    <row r="72" spans="1:5" ht="55.15">
      <c r="A72" s="84" t="s">
        <v>53</v>
      </c>
      <c r="B72" s="11" t="s">
        <v>133</v>
      </c>
      <c r="C72" s="10" t="s">
        <v>3</v>
      </c>
      <c r="D72" s="13"/>
      <c r="E72" s="87"/>
    </row>
    <row r="73" spans="1:5">
      <c r="A73" s="78"/>
      <c r="B73" s="7"/>
      <c r="C73" s="14"/>
      <c r="D73" s="12"/>
      <c r="E73" s="82"/>
    </row>
    <row r="74" spans="1:5">
      <c r="A74" s="86" t="s">
        <v>66</v>
      </c>
      <c r="B74" s="7" t="s">
        <v>115</v>
      </c>
      <c r="C74" s="14"/>
      <c r="D74" s="12"/>
      <c r="E74" s="79"/>
    </row>
    <row r="75" spans="1:5" ht="49.5" customHeight="1">
      <c r="A75" s="84" t="s">
        <v>68</v>
      </c>
      <c r="B75" s="11" t="s">
        <v>117</v>
      </c>
      <c r="C75" s="14" t="s">
        <v>13</v>
      </c>
      <c r="D75" s="18"/>
      <c r="E75" s="79"/>
    </row>
    <row r="76" spans="1:5" ht="41.45">
      <c r="A76" s="84" t="s">
        <v>71</v>
      </c>
      <c r="B76" s="56" t="s">
        <v>119</v>
      </c>
      <c r="C76" s="24" t="s">
        <v>23</v>
      </c>
      <c r="D76" s="26"/>
      <c r="E76" s="87"/>
    </row>
    <row r="77" spans="1:5" ht="60.75" customHeight="1">
      <c r="A77" s="84" t="s">
        <v>73</v>
      </c>
      <c r="B77" s="56" t="s">
        <v>121</v>
      </c>
      <c r="C77" s="24" t="s">
        <v>23</v>
      </c>
      <c r="D77" s="26"/>
      <c r="E77" s="79"/>
    </row>
    <row r="78" spans="1:5" ht="41.45">
      <c r="A78" s="84" t="s">
        <v>75</v>
      </c>
      <c r="B78" s="56" t="s">
        <v>123</v>
      </c>
      <c r="C78" s="24" t="s">
        <v>23</v>
      </c>
      <c r="D78" s="26"/>
      <c r="E78" s="79"/>
    </row>
    <row r="79" spans="1:5" ht="27.6">
      <c r="A79" s="84" t="s">
        <v>77</v>
      </c>
      <c r="B79" s="23" t="s">
        <v>127</v>
      </c>
      <c r="C79" s="24" t="s">
        <v>23</v>
      </c>
      <c r="D79" s="26"/>
      <c r="E79" s="79"/>
    </row>
    <row r="82" spans="1:5">
      <c r="A82" s="167" t="s">
        <v>137</v>
      </c>
      <c r="B82" s="168"/>
      <c r="C82" s="168"/>
      <c r="D82" s="168"/>
      <c r="E82" s="169"/>
    </row>
    <row r="83" spans="1:5">
      <c r="A83" s="83" t="s">
        <v>17</v>
      </c>
      <c r="B83" s="7" t="s">
        <v>138</v>
      </c>
      <c r="C83" s="14"/>
      <c r="D83" s="12"/>
      <c r="E83" s="82"/>
    </row>
    <row r="84" spans="1:5">
      <c r="A84" s="83" t="s">
        <v>19</v>
      </c>
      <c r="B84" s="7" t="s">
        <v>25</v>
      </c>
      <c r="C84" s="14"/>
      <c r="D84" s="13"/>
      <c r="E84" s="79"/>
    </row>
    <row r="85" spans="1:5" ht="41.45">
      <c r="A85" s="94" t="s">
        <v>21</v>
      </c>
      <c r="B85" s="54" t="s">
        <v>27</v>
      </c>
      <c r="C85" s="10" t="s">
        <v>23</v>
      </c>
      <c r="D85" s="13"/>
      <c r="E85" s="79"/>
    </row>
    <row r="86" spans="1:5" ht="55.15">
      <c r="A86" s="94" t="s">
        <v>131</v>
      </c>
      <c r="B86" s="54" t="s">
        <v>40</v>
      </c>
      <c r="C86" s="10" t="s">
        <v>31</v>
      </c>
      <c r="D86" s="13"/>
      <c r="E86" s="79"/>
    </row>
    <row r="87" spans="1:5">
      <c r="A87" s="83" t="s">
        <v>24</v>
      </c>
      <c r="B87" s="7" t="s">
        <v>42</v>
      </c>
      <c r="C87" s="10"/>
      <c r="D87" s="13"/>
      <c r="E87" s="79"/>
    </row>
    <row r="88" spans="1:5" ht="41.45">
      <c r="A88" s="84" t="s">
        <v>26</v>
      </c>
      <c r="B88" s="11" t="s">
        <v>44</v>
      </c>
      <c r="C88" s="10" t="s">
        <v>23</v>
      </c>
      <c r="D88" s="13"/>
      <c r="E88" s="79"/>
    </row>
    <row r="89" spans="1:5" ht="41.45">
      <c r="A89" s="84" t="s">
        <v>29</v>
      </c>
      <c r="B89" s="52" t="s">
        <v>46</v>
      </c>
      <c r="C89" s="10" t="s">
        <v>28</v>
      </c>
      <c r="D89" s="13"/>
      <c r="E89" s="79"/>
    </row>
    <row r="90" spans="1:5">
      <c r="A90" s="89"/>
      <c r="B90" s="7" t="s">
        <v>249</v>
      </c>
      <c r="C90" s="8"/>
      <c r="D90" s="15"/>
      <c r="E90" s="95"/>
    </row>
    <row r="91" spans="1:5">
      <c r="A91" s="78"/>
      <c r="B91" s="7" t="s">
        <v>250</v>
      </c>
      <c r="C91" s="14"/>
      <c r="D91" s="12"/>
      <c r="E91" s="82"/>
    </row>
    <row r="92" spans="1:5">
      <c r="A92" s="92"/>
      <c r="B92" s="33"/>
      <c r="C92" s="34"/>
      <c r="D92" s="36"/>
      <c r="E92" s="93"/>
    </row>
    <row r="93" spans="1:5">
      <c r="A93" s="86" t="s">
        <v>66</v>
      </c>
      <c r="B93" s="7" t="s">
        <v>140</v>
      </c>
      <c r="C93" s="14"/>
      <c r="D93" s="12"/>
      <c r="E93" s="79"/>
    </row>
    <row r="94" spans="1:5">
      <c r="A94" s="86" t="s">
        <v>68</v>
      </c>
      <c r="B94" s="7" t="s">
        <v>141</v>
      </c>
      <c r="C94" s="14"/>
      <c r="D94" s="12"/>
      <c r="E94" s="79"/>
    </row>
    <row r="95" spans="1:5" ht="27.6">
      <c r="A95" s="84" t="s">
        <v>142</v>
      </c>
      <c r="B95" s="11" t="s">
        <v>143</v>
      </c>
      <c r="C95" s="10" t="s">
        <v>70</v>
      </c>
      <c r="D95" s="13"/>
      <c r="E95" s="79"/>
    </row>
    <row r="96" spans="1:5" ht="27.6">
      <c r="A96" s="84" t="s">
        <v>144</v>
      </c>
      <c r="B96" s="11" t="s">
        <v>145</v>
      </c>
      <c r="C96" s="10" t="s">
        <v>70</v>
      </c>
      <c r="D96" s="146"/>
      <c r="E96" s="142"/>
    </row>
    <row r="97" spans="1:5" ht="27.6">
      <c r="A97" s="84" t="s">
        <v>146</v>
      </c>
      <c r="B97" s="11" t="s">
        <v>147</v>
      </c>
      <c r="C97" s="137" t="s">
        <v>70</v>
      </c>
      <c r="D97" s="136"/>
      <c r="E97" s="136"/>
    </row>
    <row r="98" spans="1:5" ht="45.75" customHeight="1">
      <c r="A98" s="84" t="s">
        <v>148</v>
      </c>
      <c r="B98" s="11" t="s">
        <v>149</v>
      </c>
      <c r="C98" s="137" t="s">
        <v>70</v>
      </c>
      <c r="D98" s="136"/>
      <c r="E98" s="136"/>
    </row>
    <row r="99" spans="1:5">
      <c r="A99" s="89" t="s">
        <v>71</v>
      </c>
      <c r="B99" s="7" t="s">
        <v>67</v>
      </c>
      <c r="C99" s="140"/>
      <c r="D99" s="136"/>
      <c r="E99" s="136"/>
    </row>
    <row r="100" spans="1:5" ht="33" customHeight="1">
      <c r="A100" s="84" t="s">
        <v>150</v>
      </c>
      <c r="B100" s="11" t="s">
        <v>69</v>
      </c>
      <c r="C100" s="137" t="s">
        <v>70</v>
      </c>
      <c r="D100" s="136"/>
      <c r="E100" s="136"/>
    </row>
    <row r="101" spans="1:5" ht="41.45">
      <c r="A101" s="84" t="s">
        <v>151</v>
      </c>
      <c r="B101" s="1" t="s">
        <v>72</v>
      </c>
      <c r="C101" s="145" t="s">
        <v>3</v>
      </c>
      <c r="D101" s="136"/>
      <c r="E101" s="136"/>
    </row>
    <row r="102" spans="1:5">
      <c r="A102" s="84" t="s">
        <v>152</v>
      </c>
      <c r="B102" s="1" t="s">
        <v>80</v>
      </c>
      <c r="C102" s="145" t="s">
        <v>3</v>
      </c>
      <c r="D102" s="136"/>
      <c r="E102" s="136"/>
    </row>
    <row r="103" spans="1:5" ht="27.6">
      <c r="A103" s="84" t="s">
        <v>153</v>
      </c>
      <c r="B103" s="1" t="s">
        <v>82</v>
      </c>
      <c r="C103" s="145" t="s">
        <v>3</v>
      </c>
      <c r="D103" s="136"/>
      <c r="E103" s="136"/>
    </row>
    <row r="104" spans="1:5">
      <c r="A104" s="84" t="s">
        <v>154</v>
      </c>
      <c r="B104" s="1" t="s">
        <v>84</v>
      </c>
      <c r="C104" s="145" t="s">
        <v>3</v>
      </c>
      <c r="D104" s="136"/>
      <c r="E104" s="136"/>
    </row>
    <row r="105" spans="1:5">
      <c r="A105" s="84" t="s">
        <v>155</v>
      </c>
      <c r="B105" s="1" t="s">
        <v>88</v>
      </c>
      <c r="C105" s="145" t="s">
        <v>3</v>
      </c>
      <c r="D105" s="136"/>
      <c r="E105" s="136"/>
    </row>
    <row r="106" spans="1:5">
      <c r="A106" s="84" t="s">
        <v>156</v>
      </c>
      <c r="B106" s="1" t="s">
        <v>90</v>
      </c>
      <c r="C106" s="145" t="s">
        <v>3</v>
      </c>
      <c r="D106" s="136"/>
      <c r="E106" s="136"/>
    </row>
    <row r="107" spans="1:5">
      <c r="A107" s="84" t="s">
        <v>157</v>
      </c>
      <c r="B107" s="1" t="s">
        <v>158</v>
      </c>
      <c r="C107" s="145" t="s">
        <v>3</v>
      </c>
      <c r="D107" s="136"/>
      <c r="E107" s="136"/>
    </row>
    <row r="108" spans="1:5">
      <c r="A108" s="89"/>
      <c r="B108" s="7" t="s">
        <v>251</v>
      </c>
      <c r="C108" s="138"/>
      <c r="D108" s="136"/>
      <c r="E108" s="136"/>
    </row>
    <row r="109" spans="1:5">
      <c r="A109" s="89"/>
      <c r="B109" s="7" t="s">
        <v>252</v>
      </c>
      <c r="C109" s="138"/>
      <c r="D109" s="136"/>
      <c r="E109" s="136"/>
    </row>
    <row r="110" spans="1:5">
      <c r="A110" s="89"/>
      <c r="B110" s="7"/>
      <c r="C110" s="138"/>
      <c r="D110" s="136"/>
      <c r="E110" s="136"/>
    </row>
    <row r="111" spans="1:5">
      <c r="A111" s="89" t="s">
        <v>92</v>
      </c>
      <c r="B111" s="7" t="s">
        <v>93</v>
      </c>
      <c r="C111" s="138"/>
      <c r="D111" s="136"/>
      <c r="E111" s="136"/>
    </row>
    <row r="112" spans="1:5" ht="41.45">
      <c r="A112" s="78" t="s">
        <v>94</v>
      </c>
      <c r="B112" s="11" t="s">
        <v>95</v>
      </c>
      <c r="C112" s="140" t="s">
        <v>3</v>
      </c>
      <c r="D112" s="136"/>
      <c r="E112" s="136"/>
    </row>
    <row r="113" spans="1:5" ht="41.45">
      <c r="A113" s="78" t="s">
        <v>96</v>
      </c>
      <c r="B113" s="59" t="s">
        <v>159</v>
      </c>
      <c r="C113" s="60" t="s">
        <v>3</v>
      </c>
      <c r="D113" s="147"/>
      <c r="E113" s="148"/>
    </row>
    <row r="114" spans="1:5" ht="27.6">
      <c r="A114" s="78" t="s">
        <v>98</v>
      </c>
      <c r="B114" s="59" t="s">
        <v>160</v>
      </c>
      <c r="C114" s="60" t="s">
        <v>3</v>
      </c>
      <c r="D114" s="25"/>
      <c r="E114" s="96"/>
    </row>
    <row r="115" spans="1:5" ht="27.6">
      <c r="A115" s="78" t="s">
        <v>100</v>
      </c>
      <c r="B115" s="59" t="s">
        <v>99</v>
      </c>
      <c r="C115" s="60" t="s">
        <v>3</v>
      </c>
      <c r="D115" s="25"/>
      <c r="E115" s="96"/>
    </row>
    <row r="116" spans="1:5" ht="27.6">
      <c r="A116" s="78" t="s">
        <v>102</v>
      </c>
      <c r="B116" s="59" t="s">
        <v>101</v>
      </c>
      <c r="C116" s="60" t="s">
        <v>3</v>
      </c>
      <c r="D116" s="25"/>
      <c r="E116" s="97"/>
    </row>
    <row r="117" spans="1:5" ht="41.45">
      <c r="A117" s="78" t="s">
        <v>104</v>
      </c>
      <c r="B117" s="23" t="s">
        <v>161</v>
      </c>
      <c r="C117" s="60" t="s">
        <v>3</v>
      </c>
      <c r="D117" s="25"/>
      <c r="E117" s="96"/>
    </row>
    <row r="118" spans="1:5" ht="27.6">
      <c r="A118" s="78" t="s">
        <v>106</v>
      </c>
      <c r="B118" s="23" t="s">
        <v>162</v>
      </c>
      <c r="C118" s="60" t="s">
        <v>110</v>
      </c>
      <c r="D118" s="25"/>
      <c r="E118" s="96"/>
    </row>
    <row r="119" spans="1:5">
      <c r="A119" s="92"/>
      <c r="B119" s="7" t="s">
        <v>253</v>
      </c>
      <c r="C119" s="39"/>
      <c r="D119" s="43"/>
      <c r="E119" s="93"/>
    </row>
    <row r="120" spans="1:5">
      <c r="A120" s="92"/>
      <c r="B120" s="7" t="s">
        <v>254</v>
      </c>
      <c r="C120" s="39"/>
      <c r="D120" s="42"/>
      <c r="E120" s="93"/>
    </row>
    <row r="121" spans="1:5">
      <c r="A121" s="89"/>
      <c r="B121" s="7"/>
      <c r="C121" s="8"/>
      <c r="D121" s="15"/>
      <c r="E121" s="91"/>
    </row>
    <row r="122" spans="1:5">
      <c r="A122" s="86" t="s">
        <v>114</v>
      </c>
      <c r="B122" s="7" t="s">
        <v>115</v>
      </c>
      <c r="C122" s="14"/>
      <c r="D122" s="12"/>
      <c r="E122" s="91"/>
    </row>
    <row r="123" spans="1:5" ht="49.5" customHeight="1">
      <c r="A123" s="84" t="s">
        <v>116</v>
      </c>
      <c r="B123" s="11" t="s">
        <v>117</v>
      </c>
      <c r="C123" s="14" t="s">
        <v>13</v>
      </c>
      <c r="D123" s="18"/>
      <c r="E123" s="79"/>
    </row>
    <row r="124" spans="1:5" ht="45.75" customHeight="1">
      <c r="A124" s="84" t="s">
        <v>118</v>
      </c>
      <c r="B124" s="56" t="s">
        <v>121</v>
      </c>
      <c r="C124" s="24" t="s">
        <v>23</v>
      </c>
      <c r="D124" s="25"/>
      <c r="E124" s="91"/>
    </row>
    <row r="125" spans="1:5" ht="52.5" customHeight="1">
      <c r="A125" s="84" t="s">
        <v>120</v>
      </c>
      <c r="B125" s="56" t="s">
        <v>123</v>
      </c>
      <c r="C125" s="24" t="s">
        <v>23</v>
      </c>
      <c r="D125" s="25"/>
      <c r="E125" s="91"/>
    </row>
    <row r="126" spans="1:5">
      <c r="A126" s="78"/>
      <c r="B126" s="7"/>
      <c r="C126" s="14"/>
      <c r="D126" s="4"/>
      <c r="E126" s="98"/>
    </row>
    <row r="127" spans="1:5">
      <c r="A127" s="92"/>
      <c r="B127" s="33"/>
      <c r="C127" s="34"/>
      <c r="D127" s="36"/>
      <c r="E127" s="93"/>
    </row>
    <row r="128" spans="1:5">
      <c r="A128" s="167" t="s">
        <v>164</v>
      </c>
      <c r="B128" s="168"/>
      <c r="C128" s="168"/>
      <c r="D128" s="168"/>
      <c r="E128" s="169"/>
    </row>
    <row r="129" spans="1:5">
      <c r="A129" s="83" t="s">
        <v>17</v>
      </c>
      <c r="B129" s="7" t="s">
        <v>165</v>
      </c>
      <c r="C129" s="10"/>
      <c r="D129" s="13"/>
      <c r="E129" s="79"/>
    </row>
    <row r="130" spans="1:5">
      <c r="A130" s="83" t="s">
        <v>19</v>
      </c>
      <c r="B130" s="7" t="s">
        <v>166</v>
      </c>
      <c r="C130" s="10"/>
      <c r="D130" s="13"/>
      <c r="E130" s="79"/>
    </row>
    <row r="131" spans="1:5" ht="41.45">
      <c r="A131" s="84" t="s">
        <v>21</v>
      </c>
      <c r="B131" s="54" t="s">
        <v>35</v>
      </c>
      <c r="C131" s="10" t="s">
        <v>23</v>
      </c>
      <c r="D131" s="13"/>
      <c r="E131" s="79"/>
    </row>
    <row r="132" spans="1:5" ht="41.45">
      <c r="A132" s="84" t="s">
        <v>131</v>
      </c>
      <c r="B132" s="54" t="s">
        <v>37</v>
      </c>
      <c r="C132" s="10" t="s">
        <v>38</v>
      </c>
      <c r="D132" s="13"/>
      <c r="E132" s="79"/>
    </row>
    <row r="133" spans="1:5">
      <c r="A133" s="83" t="s">
        <v>24</v>
      </c>
      <c r="B133" s="70" t="s">
        <v>167</v>
      </c>
      <c r="C133" s="10"/>
      <c r="D133" s="13"/>
      <c r="E133" s="79"/>
    </row>
    <row r="134" spans="1:5" ht="41.45">
      <c r="A134" s="84" t="s">
        <v>26</v>
      </c>
      <c r="B134" s="11" t="s">
        <v>44</v>
      </c>
      <c r="C134" s="10" t="s">
        <v>23</v>
      </c>
      <c r="D134" s="13"/>
      <c r="E134" s="79"/>
    </row>
    <row r="135" spans="1:5" ht="41.45">
      <c r="A135" s="84" t="s">
        <v>29</v>
      </c>
      <c r="B135" s="52" t="s">
        <v>46</v>
      </c>
      <c r="C135" s="10" t="s">
        <v>28</v>
      </c>
      <c r="D135" s="13"/>
      <c r="E135" s="79"/>
    </row>
    <row r="136" spans="1:5">
      <c r="A136" s="78"/>
      <c r="B136" s="7"/>
      <c r="C136" s="14"/>
      <c r="D136" s="12"/>
      <c r="E136" s="79"/>
    </row>
    <row r="137" spans="1:5">
      <c r="A137" s="89" t="s">
        <v>48</v>
      </c>
      <c r="B137" s="7" t="s">
        <v>93</v>
      </c>
      <c r="C137" s="8"/>
      <c r="D137" s="62"/>
      <c r="E137" s="79"/>
    </row>
    <row r="138" spans="1:5" ht="41.45">
      <c r="A138" s="78" t="s">
        <v>50</v>
      </c>
      <c r="B138" s="59" t="s">
        <v>95</v>
      </c>
      <c r="C138" s="60" t="s">
        <v>3</v>
      </c>
      <c r="D138" s="25"/>
      <c r="E138" s="90"/>
    </row>
    <row r="139" spans="1:5" ht="27.6">
      <c r="A139" s="78" t="s">
        <v>59</v>
      </c>
      <c r="B139" s="59" t="s">
        <v>99</v>
      </c>
      <c r="C139" s="60" t="s">
        <v>3</v>
      </c>
      <c r="D139" s="25"/>
      <c r="E139" s="90"/>
    </row>
    <row r="140" spans="1:5" ht="41.45">
      <c r="A140" s="78" t="s">
        <v>168</v>
      </c>
      <c r="B140" s="59" t="s">
        <v>103</v>
      </c>
      <c r="C140" s="60" t="s">
        <v>3</v>
      </c>
      <c r="D140" s="25"/>
      <c r="E140" s="90"/>
    </row>
    <row r="141" spans="1:5" ht="27.6">
      <c r="A141" s="78" t="s">
        <v>169</v>
      </c>
      <c r="B141" s="63" t="s">
        <v>162</v>
      </c>
      <c r="C141" s="60" t="s">
        <v>110</v>
      </c>
      <c r="D141" s="25"/>
      <c r="E141" s="90"/>
    </row>
    <row r="142" spans="1:5">
      <c r="A142" s="89"/>
      <c r="B142" s="7"/>
      <c r="C142" s="8"/>
      <c r="D142" s="44"/>
      <c r="E142" s="91"/>
    </row>
    <row r="143" spans="1:5">
      <c r="A143" s="86" t="s">
        <v>66</v>
      </c>
      <c r="B143" s="7" t="s">
        <v>115</v>
      </c>
      <c r="C143" s="14"/>
      <c r="D143" s="44"/>
      <c r="E143" s="91"/>
    </row>
    <row r="144" spans="1:5" ht="41.45">
      <c r="A144" s="84" t="s">
        <v>68</v>
      </c>
      <c r="B144" s="11" t="s">
        <v>117</v>
      </c>
      <c r="C144" s="14" t="s">
        <v>13</v>
      </c>
      <c r="D144" s="18"/>
      <c r="E144" s="79"/>
    </row>
    <row r="145" spans="1:5" ht="41.45">
      <c r="A145" s="84" t="s">
        <v>71</v>
      </c>
      <c r="B145" s="11" t="s">
        <v>119</v>
      </c>
      <c r="C145" s="14" t="s">
        <v>23</v>
      </c>
      <c r="D145" s="25"/>
      <c r="E145" s="91"/>
    </row>
    <row r="146" spans="1:5" ht="41.45">
      <c r="A146" s="84" t="s">
        <v>73</v>
      </c>
      <c r="B146" s="11" t="s">
        <v>121</v>
      </c>
      <c r="C146" s="24" t="s">
        <v>23</v>
      </c>
      <c r="D146" s="25"/>
      <c r="E146" s="91"/>
    </row>
    <row r="147" spans="1:5" ht="41.45">
      <c r="A147" s="84" t="s">
        <v>75</v>
      </c>
      <c r="B147" s="56" t="s">
        <v>123</v>
      </c>
      <c r="C147" s="24" t="s">
        <v>23</v>
      </c>
      <c r="D147" s="25"/>
      <c r="E147" s="91"/>
    </row>
    <row r="148" spans="1:5" ht="18.75" customHeight="1">
      <c r="A148" s="84" t="s">
        <v>77</v>
      </c>
      <c r="B148" s="23" t="s">
        <v>170</v>
      </c>
      <c r="C148" s="24" t="s">
        <v>23</v>
      </c>
      <c r="D148" s="25"/>
      <c r="E148" s="91"/>
    </row>
    <row r="149" spans="1:5">
      <c r="A149" s="78"/>
      <c r="B149" s="7"/>
      <c r="C149" s="14"/>
      <c r="D149" s="4"/>
      <c r="E149" s="98"/>
    </row>
    <row r="150" spans="1:5" ht="15">
      <c r="A150" s="89"/>
      <c r="B150" s="7"/>
      <c r="C150" s="8"/>
      <c r="D150" s="107"/>
      <c r="E150" s="98"/>
    </row>
    <row r="151" spans="1:5" ht="15">
      <c r="A151" s="164"/>
      <c r="B151" s="165"/>
      <c r="C151" s="165"/>
      <c r="D151" s="165"/>
      <c r="E151" s="166"/>
    </row>
    <row r="152" spans="1:5" ht="15">
      <c r="A152" s="164"/>
      <c r="B152" s="165"/>
      <c r="C152" s="165"/>
      <c r="D152" s="165"/>
      <c r="E152" s="166"/>
    </row>
    <row r="153" spans="1:5">
      <c r="A153" s="167" t="s">
        <v>172</v>
      </c>
      <c r="B153" s="168"/>
      <c r="C153" s="168"/>
      <c r="D153" s="168"/>
      <c r="E153" s="169"/>
    </row>
    <row r="154" spans="1:5">
      <c r="A154" s="89" t="s">
        <v>17</v>
      </c>
      <c r="B154" s="33" t="s">
        <v>173</v>
      </c>
      <c r="C154" s="39"/>
      <c r="D154" s="61"/>
      <c r="E154" s="91"/>
    </row>
    <row r="155" spans="1:5" ht="27.6">
      <c r="A155" s="80" t="s">
        <v>19</v>
      </c>
      <c r="B155" s="55" t="s">
        <v>174</v>
      </c>
      <c r="C155" s="39" t="s">
        <v>3</v>
      </c>
      <c r="D155" s="43"/>
      <c r="E155" s="91"/>
    </row>
    <row r="156" spans="1:5" ht="27.6">
      <c r="A156" s="80" t="s">
        <v>24</v>
      </c>
      <c r="B156" s="47" t="s">
        <v>175</v>
      </c>
      <c r="C156" s="39" t="s">
        <v>3</v>
      </c>
      <c r="D156" s="43"/>
      <c r="E156" s="91"/>
    </row>
    <row r="157" spans="1:5" ht="27.6">
      <c r="A157" s="80" t="s">
        <v>41</v>
      </c>
      <c r="B157" s="45" t="s">
        <v>176</v>
      </c>
      <c r="C157" s="39" t="s">
        <v>13</v>
      </c>
      <c r="D157" s="43"/>
      <c r="E157" s="91"/>
    </row>
    <row r="158" spans="1:5">
      <c r="A158" s="89" t="s">
        <v>48</v>
      </c>
      <c r="B158" s="64" t="s">
        <v>177</v>
      </c>
      <c r="C158" s="39"/>
      <c r="D158" s="43"/>
      <c r="E158" s="91"/>
    </row>
    <row r="159" spans="1:5" ht="30">
      <c r="A159" s="78" t="s">
        <v>50</v>
      </c>
      <c r="B159" s="55" t="s">
        <v>178</v>
      </c>
      <c r="C159" s="39" t="s">
        <v>3</v>
      </c>
      <c r="D159" s="43"/>
      <c r="E159" s="91"/>
    </row>
    <row r="161" spans="1:5">
      <c r="A161" s="158" t="s">
        <v>180</v>
      </c>
      <c r="B161" s="159"/>
      <c r="C161" s="159"/>
      <c r="D161" s="159"/>
      <c r="E161" s="170"/>
    </row>
    <row r="162" spans="1:5">
      <c r="A162" s="86" t="s">
        <v>17</v>
      </c>
      <c r="B162" s="7" t="s">
        <v>181</v>
      </c>
      <c r="C162" s="14"/>
      <c r="D162" s="12"/>
      <c r="E162" s="79"/>
    </row>
    <row r="163" spans="1:5" ht="41.45">
      <c r="A163" s="84" t="s">
        <v>19</v>
      </c>
      <c r="B163" s="11" t="s">
        <v>182</v>
      </c>
      <c r="C163" s="14" t="s">
        <v>183</v>
      </c>
      <c r="D163" s="26"/>
      <c r="E163" s="79"/>
    </row>
    <row r="164" spans="1:5" ht="27.6">
      <c r="A164" s="84" t="s">
        <v>24</v>
      </c>
      <c r="B164" s="11" t="s">
        <v>184</v>
      </c>
      <c r="C164" s="14" t="s">
        <v>23</v>
      </c>
      <c r="D164" s="26"/>
      <c r="E164" s="79"/>
    </row>
    <row r="165" spans="1:5" ht="27.6">
      <c r="A165" s="84" t="s">
        <v>41</v>
      </c>
      <c r="B165" s="56" t="s">
        <v>185</v>
      </c>
      <c r="C165" s="24" t="s">
        <v>23</v>
      </c>
      <c r="D165" s="26"/>
      <c r="E165" s="79"/>
    </row>
    <row r="166" spans="1:5">
      <c r="A166" s="84" t="s">
        <v>186</v>
      </c>
      <c r="B166" s="23" t="s">
        <v>187</v>
      </c>
      <c r="C166" s="24" t="s">
        <v>23</v>
      </c>
      <c r="D166" s="26"/>
      <c r="E166" s="79"/>
    </row>
    <row r="167" spans="1:5">
      <c r="A167" s="78"/>
      <c r="B167" s="7"/>
      <c r="C167" s="14"/>
      <c r="D167" s="4"/>
      <c r="E167" s="98"/>
    </row>
    <row r="168" spans="1:5">
      <c r="A168" s="89"/>
      <c r="B168" s="7"/>
      <c r="C168" s="8"/>
      <c r="D168" s="107"/>
      <c r="E168" s="98"/>
    </row>
    <row r="169" spans="1:5">
      <c r="A169" s="167" t="s">
        <v>189</v>
      </c>
      <c r="B169" s="168"/>
      <c r="C169" s="168"/>
      <c r="D169" s="168"/>
      <c r="E169" s="169"/>
    </row>
    <row r="170" spans="1:5">
      <c r="A170" s="83" t="s">
        <v>48</v>
      </c>
      <c r="B170" s="65" t="s">
        <v>190</v>
      </c>
      <c r="C170" s="10"/>
      <c r="D170" s="13"/>
      <c r="E170" s="87"/>
    </row>
    <row r="171" spans="1:5" ht="16.149999999999999">
      <c r="A171" s="84" t="s">
        <v>50</v>
      </c>
      <c r="B171" s="11" t="s">
        <v>191</v>
      </c>
      <c r="C171" s="10" t="s">
        <v>192</v>
      </c>
      <c r="D171" s="18"/>
      <c r="E171" s="79"/>
    </row>
    <row r="172" spans="1:5" ht="27.6">
      <c r="A172" s="84" t="s">
        <v>59</v>
      </c>
      <c r="B172" s="11" t="s">
        <v>193</v>
      </c>
      <c r="C172" s="10" t="s">
        <v>192</v>
      </c>
      <c r="D172" s="18"/>
      <c r="E172" s="79"/>
    </row>
    <row r="173" spans="1:5">
      <c r="A173" s="89"/>
      <c r="B173" s="7"/>
      <c r="C173" s="8"/>
      <c r="D173" s="107"/>
      <c r="E173" s="98"/>
    </row>
    <row r="174" spans="1:5">
      <c r="A174" s="83" t="s">
        <v>59</v>
      </c>
      <c r="B174" s="65" t="s">
        <v>195</v>
      </c>
      <c r="C174" s="10"/>
      <c r="D174" s="13"/>
      <c r="E174" s="87"/>
    </row>
    <row r="175" spans="1:5" ht="27.6">
      <c r="A175" s="84" t="s">
        <v>61</v>
      </c>
      <c r="B175" s="32" t="s">
        <v>196</v>
      </c>
      <c r="C175" s="10" t="s">
        <v>183</v>
      </c>
      <c r="D175" s="13"/>
      <c r="E175" s="87"/>
    </row>
    <row r="176" spans="1:5" ht="41.45">
      <c r="A176" s="84" t="s">
        <v>63</v>
      </c>
      <c r="B176" s="32" t="s">
        <v>197</v>
      </c>
      <c r="C176" s="10" t="s">
        <v>183</v>
      </c>
      <c r="D176" s="13"/>
      <c r="E176" s="87"/>
    </row>
    <row r="177" spans="1:5">
      <c r="A177" s="89"/>
      <c r="B177" s="7"/>
      <c r="C177" s="8"/>
      <c r="D177" s="107"/>
      <c r="E177" s="98"/>
    </row>
    <row r="178" spans="1:5">
      <c r="A178" s="83" t="s">
        <v>50</v>
      </c>
      <c r="B178" s="7" t="s">
        <v>198</v>
      </c>
      <c r="C178" s="10"/>
      <c r="D178" s="13"/>
      <c r="E178" s="87"/>
    </row>
    <row r="179" spans="1:5" ht="69">
      <c r="A179" s="84" t="s">
        <v>53</v>
      </c>
      <c r="B179" s="11" t="s">
        <v>199</v>
      </c>
      <c r="C179" s="10" t="s">
        <v>38</v>
      </c>
      <c r="D179" s="13"/>
      <c r="E179" s="87"/>
    </row>
    <row r="180" spans="1:5" ht="55.15">
      <c r="A180" s="84" t="s">
        <v>55</v>
      </c>
      <c r="B180" s="11" t="s">
        <v>200</v>
      </c>
      <c r="C180" s="10" t="s">
        <v>3</v>
      </c>
      <c r="D180" s="13"/>
      <c r="E180" s="87"/>
    </row>
    <row r="181" spans="1:5" ht="55.15">
      <c r="A181" s="84" t="s">
        <v>57</v>
      </c>
      <c r="B181" s="32" t="s">
        <v>201</v>
      </c>
      <c r="C181" s="10" t="s">
        <v>38</v>
      </c>
      <c r="D181" s="13"/>
      <c r="E181" s="87"/>
    </row>
    <row r="182" spans="1:5">
      <c r="A182" s="88"/>
      <c r="B182" s="7"/>
      <c r="C182" s="14"/>
      <c r="D182" s="4"/>
      <c r="E182" s="95"/>
    </row>
    <row r="183" spans="1:5">
      <c r="A183" s="89"/>
      <c r="B183" s="7"/>
      <c r="C183" s="8"/>
      <c r="D183" s="107"/>
      <c r="E183" s="98"/>
    </row>
    <row r="184" spans="1:5">
      <c r="A184" s="171" t="s">
        <v>203</v>
      </c>
      <c r="B184" s="168"/>
      <c r="C184" s="168"/>
      <c r="D184" s="168"/>
      <c r="E184" s="169"/>
    </row>
    <row r="185" spans="1:5">
      <c r="A185" s="86" t="s">
        <v>17</v>
      </c>
      <c r="B185" s="7" t="s">
        <v>204</v>
      </c>
      <c r="C185" s="14"/>
      <c r="D185" s="12"/>
      <c r="E185" s="79"/>
    </row>
    <row r="186" spans="1:5">
      <c r="A186" s="84" t="s">
        <v>19</v>
      </c>
      <c r="B186" s="11" t="s">
        <v>205</v>
      </c>
      <c r="C186" s="10" t="s">
        <v>13</v>
      </c>
      <c r="D186" s="13"/>
      <c r="E186" s="79"/>
    </row>
    <row r="187" spans="1:5" ht="16.149999999999999">
      <c r="A187" s="84" t="s">
        <v>24</v>
      </c>
      <c r="B187" s="11" t="s">
        <v>206</v>
      </c>
      <c r="C187" s="10" t="s">
        <v>192</v>
      </c>
      <c r="D187" s="13"/>
      <c r="E187" s="79"/>
    </row>
    <row r="188" spans="1:5" ht="27.6">
      <c r="A188" s="84" t="s">
        <v>41</v>
      </c>
      <c r="B188" s="11" t="s">
        <v>193</v>
      </c>
      <c r="C188" s="10" t="s">
        <v>192</v>
      </c>
      <c r="D188" s="13"/>
      <c r="E188" s="79"/>
    </row>
    <row r="189" spans="1:5" ht="27.6">
      <c r="A189" s="84" t="s">
        <v>186</v>
      </c>
      <c r="B189" s="11" t="s">
        <v>207</v>
      </c>
      <c r="C189" s="10" t="s">
        <v>192</v>
      </c>
      <c r="D189" s="13"/>
      <c r="E189" s="79"/>
    </row>
    <row r="190" spans="1:5">
      <c r="A190" s="89"/>
      <c r="B190" s="7"/>
      <c r="C190" s="14"/>
      <c r="D190" s="12"/>
      <c r="E190" s="82"/>
    </row>
    <row r="191" spans="1:5">
      <c r="A191" s="86" t="s">
        <v>48</v>
      </c>
      <c r="B191" s="7" t="s">
        <v>208</v>
      </c>
      <c r="C191" s="14"/>
      <c r="D191" s="141"/>
      <c r="E191" s="142"/>
    </row>
    <row r="192" spans="1:5" ht="27.6">
      <c r="A192" s="84" t="s">
        <v>50</v>
      </c>
      <c r="B192" s="11" t="s">
        <v>196</v>
      </c>
      <c r="C192" s="137" t="s">
        <v>192</v>
      </c>
      <c r="D192" s="136"/>
      <c r="E192" s="136"/>
    </row>
    <row r="193" spans="1:5" ht="41.45">
      <c r="A193" s="84" t="s">
        <v>59</v>
      </c>
      <c r="B193" s="11" t="s">
        <v>209</v>
      </c>
      <c r="C193" s="137" t="s">
        <v>183</v>
      </c>
      <c r="D193" s="136"/>
      <c r="E193" s="136"/>
    </row>
    <row r="194" spans="1:5" ht="41.45">
      <c r="A194" s="84" t="s">
        <v>168</v>
      </c>
      <c r="B194" s="11" t="s">
        <v>210</v>
      </c>
      <c r="C194" s="137" t="s">
        <v>192</v>
      </c>
      <c r="D194" s="136"/>
      <c r="E194" s="136"/>
    </row>
    <row r="195" spans="1:5" ht="41.45">
      <c r="A195" s="84" t="s">
        <v>169</v>
      </c>
      <c r="B195" s="11" t="s">
        <v>211</v>
      </c>
      <c r="C195" s="137" t="s">
        <v>192</v>
      </c>
      <c r="D195" s="136"/>
      <c r="E195" s="136"/>
    </row>
    <row r="196" spans="1:5" ht="41.45">
      <c r="A196" s="84" t="s">
        <v>212</v>
      </c>
      <c r="B196" s="11" t="s">
        <v>213</v>
      </c>
      <c r="C196" s="137" t="s">
        <v>192</v>
      </c>
      <c r="D196" s="136"/>
      <c r="E196" s="136"/>
    </row>
    <row r="197" spans="1:5" ht="41.45">
      <c r="A197" s="84" t="s">
        <v>214</v>
      </c>
      <c r="B197" s="11" t="s">
        <v>215</v>
      </c>
      <c r="C197" s="137" t="s">
        <v>183</v>
      </c>
      <c r="D197" s="136"/>
      <c r="E197" s="136"/>
    </row>
    <row r="198" spans="1:5" ht="27.6">
      <c r="A198" s="84" t="s">
        <v>216</v>
      </c>
      <c r="B198" s="11" t="s">
        <v>217</v>
      </c>
      <c r="C198" s="137" t="s">
        <v>192</v>
      </c>
      <c r="D198" s="136"/>
      <c r="E198" s="136"/>
    </row>
    <row r="199" spans="1:5">
      <c r="A199" s="88"/>
      <c r="B199" s="7" t="s">
        <v>218</v>
      </c>
      <c r="C199" s="138"/>
      <c r="D199" s="136"/>
      <c r="E199" s="136"/>
    </row>
    <row r="200" spans="1:5" ht="55.15">
      <c r="A200" s="84" t="s">
        <v>219</v>
      </c>
      <c r="B200" s="11" t="s">
        <v>220</v>
      </c>
      <c r="C200" s="137" t="s">
        <v>192</v>
      </c>
      <c r="D200" s="136"/>
      <c r="E200" s="136"/>
    </row>
    <row r="201" spans="1:5">
      <c r="A201" s="88"/>
      <c r="B201" s="7" t="s">
        <v>221</v>
      </c>
      <c r="C201" s="138"/>
      <c r="D201" s="136"/>
      <c r="E201" s="136"/>
    </row>
    <row r="202" spans="1:5" ht="27.6">
      <c r="A202" s="84" t="s">
        <v>222</v>
      </c>
      <c r="B202" s="11" t="s">
        <v>223</v>
      </c>
      <c r="C202" s="137" t="s">
        <v>31</v>
      </c>
      <c r="D202" s="136"/>
      <c r="E202" s="136"/>
    </row>
    <row r="203" spans="1:5">
      <c r="A203" s="92"/>
      <c r="B203" s="33"/>
      <c r="C203" s="139"/>
      <c r="D203" s="136"/>
      <c r="E203" s="136"/>
    </row>
    <row r="204" spans="1:5">
      <c r="A204" s="86" t="s">
        <v>66</v>
      </c>
      <c r="B204" s="7" t="s">
        <v>224</v>
      </c>
      <c r="C204" s="140"/>
      <c r="D204" s="136"/>
      <c r="E204" s="136"/>
    </row>
    <row r="205" spans="1:5">
      <c r="A205" s="83" t="s">
        <v>68</v>
      </c>
      <c r="B205" s="7" t="s">
        <v>20</v>
      </c>
      <c r="C205" s="140"/>
      <c r="D205" s="136"/>
      <c r="E205" s="136"/>
    </row>
    <row r="206" spans="1:5" ht="27.6">
      <c r="A206" s="84" t="s">
        <v>142</v>
      </c>
      <c r="B206" s="11" t="s">
        <v>225</v>
      </c>
      <c r="C206" s="137" t="s">
        <v>23</v>
      </c>
      <c r="D206" s="136"/>
      <c r="E206" s="136"/>
    </row>
    <row r="207" spans="1:5">
      <c r="A207" s="83" t="s">
        <v>71</v>
      </c>
      <c r="B207" s="7" t="s">
        <v>226</v>
      </c>
      <c r="C207" s="137"/>
      <c r="D207" s="136"/>
      <c r="E207" s="136"/>
    </row>
    <row r="208" spans="1:5" ht="55.15">
      <c r="A208" s="84" t="s">
        <v>150</v>
      </c>
      <c r="B208" s="11" t="s">
        <v>227</v>
      </c>
      <c r="C208" s="10" t="s">
        <v>23</v>
      </c>
      <c r="D208" s="143"/>
      <c r="E208" s="144"/>
    </row>
    <row r="209" spans="1:5">
      <c r="A209" s="89"/>
      <c r="B209" s="7"/>
      <c r="C209" s="14"/>
      <c r="D209" s="12"/>
      <c r="E209" s="82"/>
    </row>
    <row r="210" spans="1:5">
      <c r="A210" s="89" t="s">
        <v>92</v>
      </c>
      <c r="B210" s="7" t="s">
        <v>141</v>
      </c>
      <c r="C210" s="14"/>
      <c r="D210" s="4"/>
      <c r="E210" s="98"/>
    </row>
    <row r="211" spans="1:5" ht="27.6">
      <c r="A211" s="78" t="s">
        <v>94</v>
      </c>
      <c r="B211" s="11" t="s">
        <v>228</v>
      </c>
      <c r="C211" s="14" t="s">
        <v>38</v>
      </c>
      <c r="D211" s="66"/>
      <c r="E211" s="98"/>
    </row>
    <row r="212" spans="1:5">
      <c r="A212" s="78" t="s">
        <v>96</v>
      </c>
      <c r="B212" s="11" t="s">
        <v>229</v>
      </c>
      <c r="C212" s="14" t="s">
        <v>3</v>
      </c>
      <c r="D212" s="66"/>
      <c r="E212" s="98"/>
    </row>
    <row r="213" spans="1:5">
      <c r="A213" s="89"/>
      <c r="B213" s="7"/>
      <c r="C213" s="14"/>
      <c r="D213" s="12"/>
      <c r="E213" s="82"/>
    </row>
    <row r="214" spans="1:5">
      <c r="A214" s="86" t="s">
        <v>114</v>
      </c>
      <c r="B214" s="7" t="s">
        <v>115</v>
      </c>
      <c r="C214" s="14"/>
      <c r="D214" s="12"/>
      <c r="E214" s="79"/>
    </row>
    <row r="215" spans="1:5" ht="45" customHeight="1">
      <c r="A215" s="84" t="s">
        <v>116</v>
      </c>
      <c r="B215" s="58" t="s">
        <v>231</v>
      </c>
      <c r="C215" s="24" t="s">
        <v>23</v>
      </c>
      <c r="D215" s="26"/>
      <c r="E215" s="79"/>
    </row>
    <row r="216" spans="1:5">
      <c r="A216" s="84" t="s">
        <v>118</v>
      </c>
      <c r="B216" s="23" t="s">
        <v>232</v>
      </c>
      <c r="C216" s="24" t="s">
        <v>13</v>
      </c>
      <c r="D216" s="26"/>
      <c r="E216" s="79"/>
    </row>
    <row r="217" spans="1:5">
      <c r="A217" s="92"/>
      <c r="B217" s="33"/>
      <c r="C217" s="34"/>
      <c r="D217" s="36"/>
      <c r="E217" s="93"/>
    </row>
    <row r="218" spans="1:5">
      <c r="A218" s="86" t="s">
        <v>233</v>
      </c>
      <c r="B218" s="33" t="s">
        <v>234</v>
      </c>
      <c r="C218" s="34"/>
      <c r="D218" s="36"/>
      <c r="E218" s="93"/>
    </row>
    <row r="219" spans="1:5" ht="75.75" customHeight="1">
      <c r="A219" s="101" t="s">
        <v>235</v>
      </c>
      <c r="B219" s="38" t="s">
        <v>236</v>
      </c>
      <c r="C219" s="39" t="s">
        <v>110</v>
      </c>
      <c r="D219" s="43"/>
      <c r="E219" s="93"/>
    </row>
    <row r="220" spans="1:5">
      <c r="A220" s="92"/>
      <c r="B220" s="33"/>
      <c r="C220" s="34"/>
      <c r="D220" s="36"/>
      <c r="E220" s="93"/>
    </row>
    <row r="221" spans="1:5">
      <c r="A221" s="48"/>
      <c r="B221" s="49"/>
      <c r="C221" s="50"/>
      <c r="D221" s="50"/>
      <c r="E221" s="51"/>
    </row>
    <row r="222" spans="1:5" ht="15">
      <c r="D222" s="172"/>
      <c r="E222" s="172"/>
    </row>
    <row r="223" spans="1:5" ht="15">
      <c r="D223" s="181"/>
      <c r="E223" s="181"/>
    </row>
    <row r="230" spans="4:5" ht="15.6">
      <c r="D230" s="161"/>
      <c r="E230" s="161"/>
    </row>
    <row r="867" spans="11:11" s="17" customFormat="1">
      <c r="K867" s="16" t="s">
        <v>244</v>
      </c>
    </row>
  </sheetData>
  <mergeCells count="18">
    <mergeCell ref="A1:E1"/>
    <mergeCell ref="A2:A3"/>
    <mergeCell ref="B2:B3"/>
    <mergeCell ref="D2:E2"/>
    <mergeCell ref="D223:E223"/>
    <mergeCell ref="D230:E230"/>
    <mergeCell ref="C2:C3"/>
    <mergeCell ref="A152:E152"/>
    <mergeCell ref="A153:E153"/>
    <mergeCell ref="A161:E161"/>
    <mergeCell ref="A169:E169"/>
    <mergeCell ref="A184:E184"/>
    <mergeCell ref="D222:E222"/>
    <mergeCell ref="A4:E4"/>
    <mergeCell ref="A65:E65"/>
    <mergeCell ref="A82:E82"/>
    <mergeCell ref="A128:E128"/>
    <mergeCell ref="A151:E151"/>
  </mergeCells>
  <printOptions horizontalCentered="1" gridLines="1"/>
  <pageMargins left="0.39370078740157483" right="0.39370078740157483" top="0.59055118110236227" bottom="0.59055118110236227" header="0.31496062992125984" footer="0.31496062992125984"/>
  <pageSetup paperSize="9" scale="9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c032cab3-1d9e-4bfd-bf13-ea9b7eeb5f79">
      <Terms xmlns="http://schemas.microsoft.com/office/infopath/2007/PartnerControls"/>
    </lcf76f155ced4ddcb4097134ff3c332f>
    <o99d250c03344da181939f0145dbc023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</TermName>
          <TermId xmlns="http://schemas.microsoft.com/office/infopath/2007/PartnerControls">e5b11214-e6fc-4287-b1cb-b050c041462c</TermId>
        </TermInfo>
      </Terms>
    </o99d250c03344da181939f0145dbc023>
    <e2b781e9cad840cd89b90f5a7e989839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BEN19011</TermName>
          <TermId xmlns="http://schemas.microsoft.com/office/infopath/2007/PartnerControls">976637b6-14cb-46c8-9bb1-8f353af924f1</TermId>
        </TermInfo>
      </Terms>
    </e2b781e9cad840cd89b90f5a7e989839>
    <TaxCatchAll xmlns="3a2cca07-d411-4b48-b7e8-c526dfd39ce0">
      <Value>502</Value>
      <Value>11</Value>
      <Value>1</Value>
      <Value>385</Value>
    </TaxCatchAll>
    <jcd7455606374210a964e5d7a999097a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</TermName>
          <TermId xmlns="http://schemas.microsoft.com/office/infopath/2007/PartnerControls">df94d523-0057-41e3-9cad-b091baa812d5</TermId>
        </TermInfo>
      </Terms>
    </jcd7455606374210a964e5d7a999097a>
    <_ip_UnifiedCompliancePolicyProperties xmlns="http://schemas.microsoft.com/sharepoint/v3" xsi:nil="true"/>
    <j50cb40f2a0941d2947e6bcbd5d19dce xmlns="14a9c00f-d9e3-4eb9-aad3-f69239d17d9c">
      <Terms xmlns="http://schemas.microsoft.com/office/infopath/2007/PartnerControls"/>
    </j50cb40f2a0941d2947e6bcbd5d19dce>
    <kecc0e8a0a3349c79c5d1d6e51bea7c3 xmlns="14a9c00f-d9e3-4eb9-aad3-f69239d17d9c">
      <Terms xmlns="http://schemas.microsoft.com/office/infopath/2007/PartnerControls"/>
    </kecc0e8a0a3349c79c5d1d6e51bea7c3>
    <l9d65098618b4a8fbbe87718e7187e6b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BEN19011-10002</TermName>
          <TermId xmlns="http://schemas.microsoft.com/office/infopath/2007/PartnerControls">6d54035e-daf6-4026-86fa-181414e8aaf8</TermId>
        </TermInfo>
      </Terms>
    </l9d65098618b4a8fbbe87718e7187e6b>
    <_dlc_DocId xmlns="508ba6eb-9e09-4fd5-92f2-2d9921329f2d">BENENABEL-701402977-45852</_dlc_DocId>
    <_dlc_DocIdUrl xmlns="508ba6eb-9e09-4fd5-92f2-2d9921329f2d">
      <Url>https://enabelbe.sharepoint.com/sites/BEN/_layouts/15/DocIdRedir.aspx?ID=BENENABEL-701402977-45852</Url>
      <Description>BENENABEL-701402977-45852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ontract_document" ma:contentTypeID="0x01010084FDA68FEA25C847A6128BBA7C1A6EC1009EC07B008E30C940AF77D7EB80E92070" ma:contentTypeVersion="28" ma:contentTypeDescription="" ma:contentTypeScope="" ma:versionID="d1a039a158b160e5cfc5422f64b1091d">
  <xsd:schema xmlns:xsd="http://www.w3.org/2001/XMLSchema" xmlns:xs="http://www.w3.org/2001/XMLSchema" xmlns:p="http://schemas.microsoft.com/office/2006/metadata/properties" xmlns:ns1="http://schemas.microsoft.com/sharepoint/v3" xmlns:ns2="ebb4720f-66d3-4875-9bf2-28ed94ffc9d2" xmlns:ns3="3a2cca07-d411-4b48-b7e8-c526dfd39ce0" xmlns:ns4="14a9c00f-d9e3-4eb9-aad3-f69239d17d9c" xmlns:ns5="508ba6eb-9e09-4fd5-92f2-2d9921329f2d" xmlns:ns6="c032cab3-1d9e-4bfd-bf13-ea9b7eeb5f79" targetNamespace="http://schemas.microsoft.com/office/2006/metadata/properties" ma:root="true" ma:fieldsID="9895ddaa44fb5f0ebd4521d866ef0a78" ns1:_="" ns2:_="" ns3:_="" ns4:_="" ns5:_="" ns6:_="">
    <xsd:import namespace="http://schemas.microsoft.com/sharepoint/v3"/>
    <xsd:import namespace="ebb4720f-66d3-4875-9bf2-28ed94ffc9d2"/>
    <xsd:import namespace="3a2cca07-d411-4b48-b7e8-c526dfd39ce0"/>
    <xsd:import namespace="14a9c00f-d9e3-4eb9-aad3-f69239d17d9c"/>
    <xsd:import namespace="508ba6eb-9e09-4fd5-92f2-2d9921329f2d"/>
    <xsd:import namespace="c032cab3-1d9e-4bfd-bf13-ea9b7eeb5f79"/>
    <xsd:element name="properties">
      <xsd:complexType>
        <xsd:sequence>
          <xsd:element name="documentManagement">
            <xsd:complexType>
              <xsd:all>
                <xsd:element ref="ns3:TaxCatchAll" minOccurs="0"/>
                <xsd:element ref="ns3:TaxCatchAllLabel" minOccurs="0"/>
                <xsd:element ref="ns4:o99d250c03344da181939f0145dbc023" minOccurs="0"/>
                <xsd:element ref="ns4:j50cb40f2a0941d2947e6bcbd5d19dce" minOccurs="0"/>
                <xsd:element ref="ns4:kecc0e8a0a3349c79c5d1d6e51bea7c3" minOccurs="0"/>
                <xsd:element ref="ns4:l9d65098618b4a8fbbe87718e7187e6b" minOccurs="0"/>
                <xsd:element ref="ns4:jcd7455606374210a964e5d7a999097a" minOccurs="0"/>
                <xsd:element ref="ns4:e2b781e9cad840cd89b90f5a7e989839" minOccurs="0"/>
                <xsd:element ref="ns5:_dlc_DocId" minOccurs="0"/>
                <xsd:element ref="ns5:_dlc_DocIdUrl" minOccurs="0"/>
                <xsd:element ref="ns5:_dlc_DocIdPersistId" minOccurs="0"/>
                <xsd:element ref="ns2:SharedWithUsers" minOccurs="0"/>
                <xsd:element ref="ns2:SharedWithDetails" minOccurs="0"/>
                <xsd:element ref="ns1:_ip_UnifiedCompliancePolicyProperties" minOccurs="0"/>
                <xsd:element ref="ns1:_ip_UnifiedCompliancePolicyUIAction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GenerationTime" minOccurs="0"/>
                <xsd:element ref="ns6:MediaServiceEventHashCode" minOccurs="0"/>
                <xsd:element ref="ns6:lcf76f155ced4ddcb4097134ff3c332f" minOccurs="0"/>
                <xsd:element ref="ns6:MediaServiceOCR" minOccurs="0"/>
                <xsd:element ref="ns6:MediaServiceAutoKeyPoints" minOccurs="0"/>
                <xsd:element ref="ns6:MediaServiceKeyPoints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b4720f-66d3-4875-9bf2-28ed94ffc9d2" elementFormDefault="qualified">
    <xsd:import namespace="http://schemas.microsoft.com/office/2006/documentManagement/types"/>
    <xsd:import namespace="http://schemas.microsoft.com/office/infopath/2007/PartnerControls"/>
    <xsd:element name="SharedWithUsers" ma:index="2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2cca07-d411-4b48-b7e8-c526dfd39ce0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672b6690-853f-4ec4-a8d2-dbd7f8bfb1ac}" ma:internalName="TaxCatchAll" ma:showField="CatchAllData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672b6690-853f-4ec4-a8d2-dbd7f8bfb1ac}" ma:internalName="TaxCatchAllLabel" ma:readOnly="true" ma:showField="CatchAllDataLabel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9c00f-d9e3-4eb9-aad3-f69239d17d9c" elementFormDefault="qualified">
    <xsd:import namespace="http://schemas.microsoft.com/office/2006/documentManagement/types"/>
    <xsd:import namespace="http://schemas.microsoft.com/office/infopath/2007/PartnerControls"/>
    <xsd:element name="o99d250c03344da181939f0145dbc023" ma:index="10" nillable="true" ma:taxonomy="true" ma:internalName="o99d250c03344da181939f0145dbc023" ma:taxonomyFieldName="Document_Language" ma:displayName="Document_Language" ma:readOnly="false" ma:default="1;#FR|e5b11214-e6fc-4287-b1cb-b050c041462c" ma:fieldId="{899d250c-0334-4da1-8193-9f0145dbc023}" ma:sspId="60552f54-6c29-411d-8801-9a0c08c1a1a0" ma:termSetId="df09f262-5bd0-48f7-8ff9-66e612052d7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50cb40f2a0941d2947e6bcbd5d19dce" ma:index="12" nillable="true" ma:taxonomy="true" ma:internalName="j50cb40f2a0941d2947e6bcbd5d19dce" ma:taxonomyFieldName="Document_Type" ma:displayName="Document_Type" ma:readOnly="false" ma:default="" ma:fieldId="{350cb40f-2a09-41d2-947e-6bcbd5d19dce}" ma:sspId="60552f54-6c29-411d-8801-9a0c08c1a1a0" ma:termSetId="33f81917-df70-4c8b-9cac-ffa47dc2aa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ecc0e8a0a3349c79c5d1d6e51bea7c3" ma:index="14" nillable="true" ma:taxonomy="true" ma:internalName="kecc0e8a0a3349c79c5d1d6e51bea7c3" ma:taxonomyFieldName="Document_Status" ma:displayName="Document_Status" ma:readOnly="false" ma:default="" ma:fieldId="{4ecc0e8a-0a33-49c7-9c5d-1d6e51bea7c3}" ma:sspId="60552f54-6c29-411d-8801-9a0c08c1a1a0" ma:termSetId="44d061db-62b2-4b12-a4d8-975f9639cb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9d65098618b4a8fbbe87718e7187e6b" ma:index="15" nillable="true" ma:taxonomy="true" ma:internalName="l9d65098618b4a8fbbe87718e7187e6b" ma:taxonomyFieldName="Contract_reference" ma:displayName="Contract_reference" ma:readOnly="false" ma:default="" ma:fieldId="{59d65098-618b-4a8f-bbe8-7718e7187e6b}" ma:sspId="60552f54-6c29-411d-8801-9a0c08c1a1a0" ma:termSetId="6b2ff0ad-1426-4170-972c-650f8b36e80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cd7455606374210a964e5d7a999097a" ma:index="16" nillable="true" ma:taxonomy="true" ma:internalName="jcd7455606374210a964e5d7a999097a" ma:taxonomyFieldName="Country" ma:displayName="Country" ma:readOnly="false" ma:default="1;#BEN|df94d523-0057-41e3-9cad-b091baa812d5" ma:fieldId="{3cd74556-0637-4210-a964-e5d7a999097a}" ma:sspId="60552f54-6c29-411d-8801-9a0c08c1a1a0" ma:termSetId="a5b2ccc0-0626-4c6c-a942-5ad76bcb68f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2b781e9cad840cd89b90f5a7e989839" ma:index="19" nillable="true" ma:taxonomy="true" ma:internalName="e2b781e9cad840cd89b90f5a7e989839" ma:taxonomyFieldName="Project_code" ma:displayName="Project_code" ma:readOnly="false" ma:default="" ma:fieldId="{e2b781e9-cad8-40cd-89b9-0f5a7e989839}" ma:sspId="60552f54-6c29-411d-8801-9a0c08c1a1a0" ma:termSetId="8587b757-e1df-402e-8661-395e63ee946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ba6eb-9e09-4fd5-92f2-2d9921329f2d" elementFormDefault="qualified">
    <xsd:import namespace="http://schemas.microsoft.com/office/2006/documentManagement/types"/>
    <xsd:import namespace="http://schemas.microsoft.com/office/infopath/2007/PartnerControls"/>
    <xsd:element name="_dlc_DocId" ma:index="2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Id blijven behouden" ma:description="Id behouden tijdens toevoeg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2cab3-1d9e-4bfd-bf13-ea9b7eeb5f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1" nillable="true" ma:displayName="Tags" ma:internalName="MediaServiceAutoTags" ma:readOnly="true">
      <xsd:simpleType>
        <xsd:restriction base="dms:Text"/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5" nillable="true" ma:taxonomy="true" ma:internalName="lcf76f155ced4ddcb4097134ff3c332f" ma:taxonomyFieldName="MediaServiceImageTags" ma:displayName="Image Tags" ma:readOnly="false" ma:fieldId="{5cf76f15-5ced-4ddc-b409-7134ff3c332f}" ma:taxonomyMulti="true" ma:sspId="60552f54-6c29-411d-8801-9a0c08c1a1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3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LengthInSeconds" ma:index="4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DE6E26-08AE-4228-8EEC-4CD5F1977109}"/>
</file>

<file path=customXml/itemProps2.xml><?xml version="1.0" encoding="utf-8"?>
<ds:datastoreItem xmlns:ds="http://schemas.openxmlformats.org/officeDocument/2006/customXml" ds:itemID="{BAF90984-8E67-4C28-962D-3A47940E072C}"/>
</file>

<file path=customXml/itemProps3.xml><?xml version="1.0" encoding="utf-8"?>
<ds:datastoreItem xmlns:ds="http://schemas.openxmlformats.org/officeDocument/2006/customXml" ds:itemID="{CC60248A-BB62-4523-AF7B-5A6813F49549}"/>
</file>

<file path=customXml/itemProps4.xml><?xml version="1.0" encoding="utf-8"?>
<ds:datastoreItem xmlns:ds="http://schemas.openxmlformats.org/officeDocument/2006/customXml" ds:itemID="{E71C22ED-94E4-407B-8DCD-7056BE5032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Jodan</dc:creator>
  <cp:keywords/>
  <dc:description/>
  <cp:lastModifiedBy>AHOGNI, Hector</cp:lastModifiedBy>
  <cp:revision/>
  <dcterms:created xsi:type="dcterms:W3CDTF">2017-04-25T06:29:06Z</dcterms:created>
  <dcterms:modified xsi:type="dcterms:W3CDTF">2023-04-20T10:57:49Z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0x01010084FDA68FEA25C847A6128BBA7C1A6EC1009EC07B008E30C940AF77D7EB80E92070</vt:lpwstr>
  </property>
  <property fmtid="{D5CDD505-2E9C-101B-9397-08002B2CF9AE}" pid="3" name="Contract_reference">
    <vt:lpwstr>502</vt:lpwstr>
  </property>
  <property fmtid="{D5CDD505-2E9C-101B-9397-08002B2CF9AE}" pid="4" name="Project_code">
    <vt:lpwstr>385</vt:lpwstr>
  </property>
  <property fmtid="{D5CDD505-2E9C-101B-9397-08002B2CF9AE}" pid="5" name="Document_Language">
    <vt:lpwstr>11</vt:lpwstr>
  </property>
  <property fmtid="{D5CDD505-2E9C-101B-9397-08002B2CF9AE}" pid="6" name="Country">
    <vt:lpwstr>1;#BEN|df94d523-0057-41e3-9cad-b091baa812d5</vt:lpwstr>
  </property>
  <property fmtid="{D5CDD505-2E9C-101B-9397-08002B2CF9AE}" pid="7" name="_dlc_DocIdItemGuid">
    <vt:lpwstr>d23db27a-8be7-44b9-8022-db07b0fd7efd</vt:lpwstr>
  </property>
  <property fmtid="{D5CDD505-2E9C-101B-9397-08002B2CF9AE}" pid="8" name="MediaServiceImageTags">
    <vt:lpwstr/>
  </property>
  <property fmtid="{D5CDD505-2E9C-101B-9397-08002B2CF9AE}" pid="9" name="Document_Type">
    <vt:lpwstr/>
  </property>
  <property fmtid="{D5CDD505-2E9C-101B-9397-08002B2CF9AE}" pid="10" name="Document_Status">
    <vt:lpwstr/>
  </property>
  <property fmtid="{D5CDD505-2E9C-101B-9397-08002B2CF9AE}" pid="11" name="_docset_NoMedatataSyncRequired">
    <vt:lpwstr>False</vt:lpwstr>
  </property>
</Properties>
</file>